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9_Half Yr. Portfoilo cum unaudited Financials/2024/September/Portfolio/"/>
    </mc:Choice>
  </mc:AlternateContent>
  <xr:revisionPtr revIDLastSave="10" documentId="11_30267CCC485C1D6B24BE88C5E9CDF65A8F5C75D7" xr6:coauthVersionLast="47" xr6:coauthVersionMax="47" xr10:uidLastSave="{A0005D07-86BE-43F0-92C2-F6E62F38DF96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LVF" sheetId="23" r:id="rId23"/>
    <sheet name="EEARBF" sheetId="24" r:id="rId24"/>
    <sheet name="EEARFD" sheetId="25" r:id="rId25"/>
    <sheet name="EEBCYF" sheetId="26" r:id="rId26"/>
    <sheet name="EEDGEF" sheetId="27" r:id="rId27"/>
    <sheet name="EEECRF" sheetId="28" r:id="rId28"/>
    <sheet name="EEELSS" sheetId="29" r:id="rId29"/>
    <sheet name="EEEQTF" sheetId="30" r:id="rId30"/>
    <sheet name="EEESCF" sheetId="31" r:id="rId31"/>
    <sheet name="EEESSF" sheetId="32" r:id="rId32"/>
    <sheet name="EEFOCF" sheetId="33" r:id="rId33"/>
    <sheet name="EEIF30" sheetId="34" r:id="rId34"/>
    <sheet name="EEIF50" sheetId="35" r:id="rId35"/>
    <sheet name="EELMIF" sheetId="36" r:id="rId36"/>
    <sheet name="EEM150" sheetId="37" r:id="rId37"/>
    <sheet name="EEMAAF" sheetId="38" r:id="rId38"/>
    <sheet name="EEMCPF" sheetId="39" r:id="rId39"/>
    <sheet name="EEMOF1" sheetId="40" r:id="rId40"/>
    <sheet name="EENBEF" sheetId="41" r:id="rId41"/>
    <sheet name="EENN50" sheetId="42" r:id="rId42"/>
    <sheet name="EEPRUA" sheetId="43" r:id="rId43"/>
    <sheet name="EES250" sheetId="44" r:id="rId44"/>
    <sheet name="EESMCF" sheetId="45" r:id="rId45"/>
    <sheet name="EETECF" sheetId="46" r:id="rId46"/>
    <sheet name="EGOLDE" sheetId="47" r:id="rId47"/>
    <sheet name="EGSFOF" sheetId="48" r:id="rId48"/>
    <sheet name="ELLIQF" sheetId="49" r:id="rId49"/>
    <sheet name="EOASEF" sheetId="50" r:id="rId50"/>
    <sheet name="EOCHIF" sheetId="51" r:id="rId51"/>
    <sheet name="EODWHF" sheetId="52" r:id="rId52"/>
    <sheet name="EOEDOF" sheetId="53" r:id="rId53"/>
    <sheet name="EOEMOP" sheetId="54" r:id="rId54"/>
    <sheet name="EOUSEF" sheetId="55" r:id="rId55"/>
    <sheet name="EOUSTF" sheetId="56" r:id="rId56"/>
    <sheet name="ESLVRE" sheetId="57" r:id="rId57"/>
    <sheet name="Derivative Disclosure" sheetId="58" r:id="rId58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EEALVF!#REF!</definedName>
    <definedName name="Hedging_Positions_through_Futures_AS_ON_MMMM_DD__YYYY___NIL" localSheetId="23">EEARBF!#REF!</definedName>
    <definedName name="Hedging_Positions_through_Futures_AS_ON_MMMM_DD__YYYY___NIL" localSheetId="24">EEARFD!#REF!</definedName>
    <definedName name="Hedging_Positions_through_Futures_AS_ON_MMMM_DD__YYYY___NIL" localSheetId="25">EEBCYF!#REF!</definedName>
    <definedName name="Hedging_Positions_through_Futures_AS_ON_MMMM_DD__YYYY___NIL" localSheetId="26">EEDGEF!#REF!</definedName>
    <definedName name="Hedging_Positions_through_Futures_AS_ON_MMMM_DD__YYYY___NIL" localSheetId="27">EEECRF!#REF!</definedName>
    <definedName name="Hedging_Positions_through_Futures_AS_ON_MMMM_DD__YYYY___NIL" localSheetId="28">EEELSS!#REF!</definedName>
    <definedName name="Hedging_Positions_through_Futures_AS_ON_MMMM_DD__YYYY___NIL" localSheetId="29">EEEQTF!#REF!</definedName>
    <definedName name="Hedging_Positions_through_Futures_AS_ON_MMMM_DD__YYYY___NIL" localSheetId="30">EEESCF!#REF!</definedName>
    <definedName name="Hedging_Positions_through_Futures_AS_ON_MMMM_DD__YYYY___NIL" localSheetId="31">EEESSF!#REF!</definedName>
    <definedName name="Hedging_Positions_through_Futures_AS_ON_MMMM_DD__YYYY___NIL" localSheetId="32">EEFOCF!#REF!</definedName>
    <definedName name="Hedging_Positions_through_Futures_AS_ON_MMMM_DD__YYYY___NIL" localSheetId="33">EEIF30!#REF!</definedName>
    <definedName name="Hedging_Positions_through_Futures_AS_ON_MMMM_DD__YYYY___NIL" localSheetId="34">EEIF50!#REF!</definedName>
    <definedName name="Hedging_Positions_through_Futures_AS_ON_MMMM_DD__YYYY___NIL" localSheetId="35">EELMIF!#REF!</definedName>
    <definedName name="Hedging_Positions_through_Futures_AS_ON_MMMM_DD__YYYY___NIL" localSheetId="36">'EEM150'!#REF!</definedName>
    <definedName name="Hedging_Positions_through_Futures_AS_ON_MMMM_DD__YYYY___NIL" localSheetId="37">EEMAAF!#REF!</definedName>
    <definedName name="Hedging_Positions_through_Futures_AS_ON_MMMM_DD__YYYY___NIL" localSheetId="38">EEMCPF!#REF!</definedName>
    <definedName name="Hedging_Positions_through_Futures_AS_ON_MMMM_DD__YYYY___NIL" localSheetId="39">EEMOF1!#REF!</definedName>
    <definedName name="Hedging_Positions_through_Futures_AS_ON_MMMM_DD__YYYY___NIL" localSheetId="40">EENBEF!#REF!</definedName>
    <definedName name="Hedging_Positions_through_Futures_AS_ON_MMMM_DD__YYYY___NIL" localSheetId="41">EENN50!#REF!</definedName>
    <definedName name="Hedging_Positions_through_Futures_AS_ON_MMMM_DD__YYYY___NIL" localSheetId="42">EEPRUA!#REF!</definedName>
    <definedName name="Hedging_Positions_through_Futures_AS_ON_MMMM_DD__YYYY___NIL" localSheetId="43">'EES250'!#REF!</definedName>
    <definedName name="Hedging_Positions_through_Futures_AS_ON_MMMM_DD__YYYY___NIL" localSheetId="44">EESMCF!#REF!</definedName>
    <definedName name="Hedging_Positions_through_Futures_AS_ON_MMMM_DD__YYYY___NIL" localSheetId="45">EETECF!#REF!</definedName>
    <definedName name="Hedging_Positions_through_Futures_AS_ON_MMMM_DD__YYYY___NIL" localSheetId="46">EGOLDE!#REF!</definedName>
    <definedName name="Hedging_Positions_through_Futures_AS_ON_MMMM_DD__YYYY___NIL" localSheetId="47">EGSFOF!#REF!</definedName>
    <definedName name="Hedging_Positions_through_Futures_AS_ON_MMMM_DD__YYYY___NIL" localSheetId="48">ELLIQF!#REF!</definedName>
    <definedName name="Hedging_Positions_through_Futures_AS_ON_MMMM_DD__YYYY___NIL" localSheetId="49">EOASEF!#REF!</definedName>
    <definedName name="Hedging_Positions_through_Futures_AS_ON_MMMM_DD__YYYY___NIL" localSheetId="50">EOCHIF!#REF!</definedName>
    <definedName name="Hedging_Positions_through_Futures_AS_ON_MMMM_DD__YYYY___NIL" localSheetId="51">EODWHF!#REF!</definedName>
    <definedName name="Hedging_Positions_through_Futures_AS_ON_MMMM_DD__YYYY___NIL" localSheetId="52">EOEDOF!#REF!</definedName>
    <definedName name="Hedging_Positions_through_Futures_AS_ON_MMMM_DD__YYYY___NIL" localSheetId="53">EOEMOP!#REF!</definedName>
    <definedName name="Hedging_Positions_through_Futures_AS_ON_MMMM_DD__YYYY___NIL" localSheetId="54">EOUSEF!#REF!</definedName>
    <definedName name="Hedging_Positions_through_Futures_AS_ON_MMMM_DD__YYYY___NIL" localSheetId="55">EOUSTF!#REF!</definedName>
    <definedName name="Hedging_Positions_through_Futures_AS_ON_MMMM_DD__YYYY___NIL" localSheetId="56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EEALVF!#REF!</definedName>
    <definedName name="JPM_Footer_disp" localSheetId="23">EEARBF!#REF!</definedName>
    <definedName name="JPM_Footer_disp" localSheetId="24">EEARFD!#REF!</definedName>
    <definedName name="JPM_Footer_disp" localSheetId="25">EEBCYF!#REF!</definedName>
    <definedName name="JPM_Footer_disp" localSheetId="26">EEDGEF!#REF!</definedName>
    <definedName name="JPM_Footer_disp" localSheetId="27">EEECRF!#REF!</definedName>
    <definedName name="JPM_Footer_disp" localSheetId="28">EEELSS!#REF!</definedName>
    <definedName name="JPM_Footer_disp" localSheetId="29">EEEQTF!#REF!</definedName>
    <definedName name="JPM_Footer_disp" localSheetId="30">EEESCF!#REF!</definedName>
    <definedName name="JPM_Footer_disp" localSheetId="31">EEESSF!#REF!</definedName>
    <definedName name="JPM_Footer_disp" localSheetId="32">EEFOCF!#REF!</definedName>
    <definedName name="JPM_Footer_disp" localSheetId="33">EEIF30!#REF!</definedName>
    <definedName name="JPM_Footer_disp" localSheetId="34">EEIF50!#REF!</definedName>
    <definedName name="JPM_Footer_disp" localSheetId="35">EELMIF!#REF!</definedName>
    <definedName name="JPM_Footer_disp" localSheetId="36">'EEM150'!#REF!</definedName>
    <definedName name="JPM_Footer_disp" localSheetId="37">EEMAAF!#REF!</definedName>
    <definedName name="JPM_Footer_disp" localSheetId="38">EEMCPF!#REF!</definedName>
    <definedName name="JPM_Footer_disp" localSheetId="39">EEMOF1!#REF!</definedName>
    <definedName name="JPM_Footer_disp" localSheetId="40">EENBEF!#REF!</definedName>
    <definedName name="JPM_Footer_disp" localSheetId="41">EENN50!#REF!</definedName>
    <definedName name="JPM_Footer_disp" localSheetId="42">EEPRUA!#REF!</definedName>
    <definedName name="JPM_Footer_disp" localSheetId="43">'EES250'!#REF!</definedName>
    <definedName name="JPM_Footer_disp" localSheetId="44">EESMCF!#REF!</definedName>
    <definedName name="JPM_Footer_disp" localSheetId="45">EETECF!#REF!</definedName>
    <definedName name="JPM_Footer_disp" localSheetId="46">EGOLDE!#REF!</definedName>
    <definedName name="JPM_Footer_disp" localSheetId="47">EGSFOF!#REF!</definedName>
    <definedName name="JPM_Footer_disp" localSheetId="48">ELLIQF!#REF!</definedName>
    <definedName name="JPM_Footer_disp" localSheetId="49">EOASEF!#REF!</definedName>
    <definedName name="JPM_Footer_disp" localSheetId="50">EOCHIF!#REF!</definedName>
    <definedName name="JPM_Footer_disp" localSheetId="51">EODWHF!#REF!</definedName>
    <definedName name="JPM_Footer_disp" localSheetId="52">EOEDOF!#REF!</definedName>
    <definedName name="JPM_Footer_disp" localSheetId="53">EOEMOP!#REF!</definedName>
    <definedName name="JPM_Footer_disp" localSheetId="54">EOUSEF!#REF!</definedName>
    <definedName name="JPM_Footer_disp" localSheetId="55">EOUSTF!#REF!</definedName>
    <definedName name="JPM_Footer_disp" localSheetId="56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EEALVF!#REF!</definedName>
    <definedName name="JPM_Footer_disp12" localSheetId="23">EEARBF!#REF!</definedName>
    <definedName name="JPM_Footer_disp12" localSheetId="24">EEARFD!#REF!</definedName>
    <definedName name="JPM_Footer_disp12" localSheetId="25">EEBCYF!#REF!</definedName>
    <definedName name="JPM_Footer_disp12" localSheetId="26">EEDGEF!#REF!</definedName>
    <definedName name="JPM_Footer_disp12" localSheetId="27">EEECRF!#REF!</definedName>
    <definedName name="JPM_Footer_disp12" localSheetId="28">EEELSS!#REF!</definedName>
    <definedName name="JPM_Footer_disp12" localSheetId="29">EEEQTF!#REF!</definedName>
    <definedName name="JPM_Footer_disp12" localSheetId="30">EEESCF!#REF!</definedName>
    <definedName name="JPM_Footer_disp12" localSheetId="31">EEESSF!#REF!</definedName>
    <definedName name="JPM_Footer_disp12" localSheetId="32">EEFOCF!#REF!</definedName>
    <definedName name="JPM_Footer_disp12" localSheetId="33">EEIF30!#REF!</definedName>
    <definedName name="JPM_Footer_disp12" localSheetId="34">EEIF50!#REF!</definedName>
    <definedName name="JPM_Footer_disp12" localSheetId="35">EELMIF!#REF!</definedName>
    <definedName name="JPM_Footer_disp12" localSheetId="36">'EEM150'!#REF!</definedName>
    <definedName name="JPM_Footer_disp12" localSheetId="37">EEMAAF!#REF!</definedName>
    <definedName name="JPM_Footer_disp12" localSheetId="38">EEMCPF!#REF!</definedName>
    <definedName name="JPM_Footer_disp12" localSheetId="39">EEMOF1!#REF!</definedName>
    <definedName name="JPM_Footer_disp12" localSheetId="40">EENBEF!#REF!</definedName>
    <definedName name="JPM_Footer_disp12" localSheetId="41">EENN50!#REF!</definedName>
    <definedName name="JPM_Footer_disp12" localSheetId="42">EEPRUA!#REF!</definedName>
    <definedName name="JPM_Footer_disp12" localSheetId="43">'EES250'!#REF!</definedName>
    <definedName name="JPM_Footer_disp12" localSheetId="44">EESMCF!#REF!</definedName>
    <definedName name="JPM_Footer_disp12" localSheetId="45">EETECF!#REF!</definedName>
    <definedName name="JPM_Footer_disp12" localSheetId="46">EGOLDE!#REF!</definedName>
    <definedName name="JPM_Footer_disp12" localSheetId="47">EGSFOF!#REF!</definedName>
    <definedName name="JPM_Footer_disp12" localSheetId="48">ELLIQF!#REF!</definedName>
    <definedName name="JPM_Footer_disp12" localSheetId="49">EOASEF!#REF!</definedName>
    <definedName name="JPM_Footer_disp12" localSheetId="50">EOCHIF!#REF!</definedName>
    <definedName name="JPM_Footer_disp12" localSheetId="51">EODWHF!#REF!</definedName>
    <definedName name="JPM_Footer_disp12" localSheetId="52">EOEDOF!#REF!</definedName>
    <definedName name="JPM_Footer_disp12" localSheetId="53">EOEMOP!#REF!</definedName>
    <definedName name="JPM_Footer_disp12" localSheetId="54">EOUSEF!#REF!</definedName>
    <definedName name="JPM_Footer_disp12" localSheetId="55">EOUSTF!#REF!</definedName>
    <definedName name="JPM_Footer_disp12" localSheetId="56">ESLVRE!#REF!</definedName>
    <definedName name="JPM_Footer_disp12">EDACBF!#REF!</definedName>
    <definedName name="_xlnm.Print_Area" localSheetId="57">'Derivative Disclosure'!$B$2:$L$342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58" l="1"/>
  <c r="F14" i="57"/>
  <c r="E14" i="57"/>
  <c r="H3" i="57"/>
  <c r="H3" i="56"/>
  <c r="H3" i="55"/>
  <c r="H3" i="54"/>
  <c r="H3" i="53"/>
  <c r="B89" i="52"/>
  <c r="H3" i="52"/>
  <c r="H3" i="51"/>
  <c r="H3" i="50"/>
  <c r="B161" i="49"/>
  <c r="H3" i="49"/>
  <c r="H3" i="48"/>
  <c r="F14" i="47"/>
  <c r="E14" i="47"/>
  <c r="H3" i="47"/>
  <c r="B124" i="46"/>
  <c r="F40" i="46"/>
  <c r="E40" i="46"/>
  <c r="H3" i="46"/>
  <c r="H3" i="45"/>
  <c r="H3" i="44"/>
  <c r="H3" i="43"/>
  <c r="H3" i="42"/>
  <c r="H3" i="41"/>
  <c r="H3" i="40"/>
  <c r="H3" i="39"/>
  <c r="F175" i="38"/>
  <c r="F177" i="38" s="1"/>
  <c r="F185" i="38" s="1"/>
  <c r="E175" i="38"/>
  <c r="E177" i="38" s="1"/>
  <c r="E185" i="38" s="1"/>
  <c r="F174" i="38"/>
  <c r="F171" i="38"/>
  <c r="E171" i="38"/>
  <c r="F170" i="38"/>
  <c r="F133" i="38"/>
  <c r="E133" i="38"/>
  <c r="F65" i="38"/>
  <c r="E65" i="38"/>
  <c r="H3" i="38"/>
  <c r="H3" i="37"/>
  <c r="H3" i="36"/>
  <c r="H3" i="35"/>
  <c r="H3" i="34"/>
  <c r="H3" i="33"/>
  <c r="H3" i="32"/>
  <c r="H3" i="31"/>
  <c r="H3" i="30"/>
  <c r="H3" i="29"/>
  <c r="H3" i="28"/>
  <c r="H3" i="27"/>
  <c r="H3" i="26"/>
  <c r="E171" i="25"/>
  <c r="F156" i="25"/>
  <c r="F171" i="25" s="1"/>
  <c r="E156" i="25"/>
  <c r="F119" i="25"/>
  <c r="F117" i="25"/>
  <c r="E117" i="25"/>
  <c r="E119" i="25" s="1"/>
  <c r="H3" i="25"/>
  <c r="H3" i="24"/>
  <c r="H3" i="23"/>
  <c r="B79" i="22"/>
  <c r="H3" i="22"/>
  <c r="B136" i="21"/>
  <c r="H3" i="21"/>
  <c r="B98" i="20"/>
  <c r="H3" i="20"/>
  <c r="B90" i="19"/>
  <c r="H3" i="19"/>
  <c r="B53" i="18"/>
  <c r="H3" i="18"/>
  <c r="B53" i="17"/>
  <c r="H3" i="17"/>
  <c r="B52" i="16"/>
  <c r="H3" i="16"/>
  <c r="B52" i="15"/>
  <c r="H3" i="15"/>
  <c r="B52" i="14"/>
  <c r="H3" i="14"/>
  <c r="B74" i="13"/>
  <c r="H3" i="13"/>
  <c r="B97" i="12"/>
  <c r="H3" i="12"/>
  <c r="B80" i="11"/>
  <c r="H3" i="11"/>
  <c r="B73" i="10"/>
  <c r="H3" i="10"/>
  <c r="B72" i="9"/>
  <c r="H3" i="9"/>
  <c r="B108" i="8"/>
  <c r="H3" i="8"/>
  <c r="B81" i="7"/>
  <c r="H3" i="7"/>
  <c r="B88" i="6"/>
  <c r="H3" i="6"/>
  <c r="B111" i="5"/>
  <c r="H3" i="5"/>
  <c r="B133" i="4"/>
  <c r="H3" i="4"/>
  <c r="B102" i="3"/>
  <c r="H3" i="3"/>
  <c r="B128" i="2"/>
  <c r="H3" i="2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<sst xmlns="http://schemas.openxmlformats.org/spreadsheetml/2006/main" count="13710" uniqueCount="3269">
  <si>
    <t>EDELWEISS MUTUAL FUND</t>
  </si>
  <si>
    <t>PORTFOLIO STATEMENT as on 30 Sep 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</si>
  <si>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</si>
  <si>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</si>
  <si>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</si>
  <si>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</si>
  <si>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</si>
  <si>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</si>
  <si>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</si>
  <si>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</si>
  <si>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</si>
  <si>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</si>
  <si>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</si>
  <si>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</si>
  <si>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</si>
  <si>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</si>
  <si>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</si>
  <si>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</si>
  <si>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</si>
  <si>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</si>
  <si>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</si>
  <si>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</si>
  <si>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CRISIL Banking and PSU Debt A-II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</si>
  <si>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</si>
  <si>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</si>
  <si>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</si>
  <si>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</si>
  <si>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</si>
  <si>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</si>
  <si>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</si>
  <si>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</si>
  <si>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</si>
  <si>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</si>
  <si>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</si>
  <si>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</si>
  <si>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</si>
  <si>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</si>
  <si>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</si>
  <si>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</si>
  <si>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</si>
  <si>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CRISIL Dynamic Gilt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</si>
  <si>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</si>
  <si>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</si>
  <si>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</si>
  <si>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</si>
  <si>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</si>
  <si>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</si>
  <si>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CRISIL Liquid Overnight Index (Tier I Benchmark)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</si>
  <si>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</si>
  <si>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</si>
  <si>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</si>
  <si>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</si>
  <si>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</si>
  <si>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</si>
  <si>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EEBCYF</t>
  </si>
  <si>
    <t>NIFTY 500 TRI</t>
  </si>
  <si>
    <t>EEDGEF</t>
  </si>
  <si>
    <t>NIFTY 100 TRI</t>
  </si>
  <si>
    <t>EEECRF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</si>
  <si>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</si>
  <si>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</si>
  <si>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</si>
  <si>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</si>
  <si>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</si>
  <si>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</si>
  <si>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</si>
  <si>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</si>
  <si>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</si>
  <si>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</si>
  <si>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</si>
  <si>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</si>
  <si>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</si>
  <si>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</si>
  <si>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>NIFTY Midcap 150 Moment 50 TRI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</si>
  <si>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</si>
  <si>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</si>
  <si>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</si>
  <si>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</si>
  <si>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</si>
  <si>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Nifty IPO Index</t>
  </si>
  <si>
    <t>EENBEF</t>
  </si>
  <si>
    <t>NIFTY Bank TRI</t>
  </si>
  <si>
    <t>EENN50</t>
  </si>
  <si>
    <t xml:space="preserve">Nifty Next 50 Index </t>
  </si>
  <si>
    <t>EEPRUA</t>
  </si>
  <si>
    <t>CRISIL Hybrid 35+65 - Aggressive Index</t>
  </si>
  <si>
    <t>EES250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</si>
  <si>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</si>
  <si>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</si>
  <si>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</si>
  <si>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</si>
  <si>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</si>
  <si>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</si>
  <si>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</si>
  <si>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</si>
  <si>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</si>
  <si>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CRISIL Liquid Debt A-I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</si>
  <si>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</si>
  <si>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</si>
  <si>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</si>
  <si>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</si>
  <si>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</si>
  <si>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</si>
  <si>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</si>
  <si>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</si>
  <si>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</si>
  <si>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</si>
  <si>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</si>
  <si>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</si>
  <si>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</si>
  <si>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</si>
  <si>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</si>
  <si>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</si>
  <si>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</si>
  <si>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Derivative Disclosure</t>
  </si>
  <si>
    <t>Edelweiss Mutual Fund</t>
  </si>
  <si>
    <t xml:space="preserve">Edelweiss House, 10th Floor, Off. C.S.T. Road, Kalina, Santacruz (E), Mumbai 400098, Maharashtra  </t>
  </si>
  <si>
    <t>PORTFOLIO STATEMENT OF EDELWEISS MONEY MARKET FUND AS ON SEPTEMBER 30,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</si>
  <si>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</si>
  <si>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</si>
  <si>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</si>
  <si>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</si>
  <si>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</si>
  <si>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</si>
  <si>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</si>
  <si>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</si>
  <si>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</si>
  <si>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</si>
  <si>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</si>
  <si>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 Listed / Awaiting listing on Stock Exchanges</t>
  </si>
  <si>
    <t>Sub Total</t>
  </si>
  <si>
    <t>Government Securities</t>
  </si>
  <si>
    <t>5.22% Govt Of India Red 15-06-2025</t>
  </si>
  <si>
    <t>IN0020200112</t>
  </si>
  <si>
    <t>SOVEREIGN</t>
  </si>
  <si>
    <t>State Development Loan</t>
  </si>
  <si>
    <t>8.07% Gujarat SDL Red 11-02-2025</t>
  </si>
  <si>
    <t>IN1520140097</t>
  </si>
  <si>
    <t>7.00% Rajasthan SDL Red 25-09-2025</t>
  </si>
  <si>
    <t>IN2920190211</t>
  </si>
  <si>
    <t>(b)Privately Placed/Unlisted</t>
  </si>
  <si>
    <t>(c)Securitised Debt Instruments</t>
  </si>
  <si>
    <t>TOTAL</t>
  </si>
  <si>
    <t>Money Market Instruments</t>
  </si>
  <si>
    <t>Treasury bills</t>
  </si>
  <si>
    <t>364 Days Tbill Red 13-03-2025</t>
  </si>
  <si>
    <t>IN002023Z539</t>
  </si>
  <si>
    <t>364 Days Tbill Red 27-03-2025</t>
  </si>
  <si>
    <t>IN002023Z562</t>
  </si>
  <si>
    <t>Certificate of Deposit</t>
  </si>
  <si>
    <t>National Bank for Agriculture and Rural Development CD Red 17-01-2025#**</t>
  </si>
  <si>
    <t>INE261F16769</t>
  </si>
  <si>
    <t>CRISIL A1+</t>
  </si>
  <si>
    <t>Union Bank Of India CD Red 18-03-2025#**</t>
  </si>
  <si>
    <t>INE692A16HP7</t>
  </si>
  <si>
    <t>ICRA A1+</t>
  </si>
  <si>
    <t>Canara Bank CD Red 20-03-2025#**</t>
  </si>
  <si>
    <t>INE476A16YB0</t>
  </si>
  <si>
    <t>Canara Bank CD Red 16-01-2025#**</t>
  </si>
  <si>
    <t>INE476A16XI7</t>
  </si>
  <si>
    <t>Bank Of Baroda CD Red 07-02-2025#**</t>
  </si>
  <si>
    <t>INE028A16EU1</t>
  </si>
  <si>
    <t>ICICI Bank CD Red 25-02-2025#**</t>
  </si>
  <si>
    <t>INE090AD6121</t>
  </si>
  <si>
    <t>Bank Of Baroda CD Red 10-03-2025#**</t>
  </si>
  <si>
    <t>INE028A16FL7</t>
  </si>
  <si>
    <t>Punjab National Bank CD Red 11-03-2025#**</t>
  </si>
  <si>
    <t>INE160A16OP1</t>
  </si>
  <si>
    <t>Indian Bank CD Red 13-03-2025#**</t>
  </si>
  <si>
    <t>INE562A16MR8</t>
  </si>
  <si>
    <t>FITCH A1+</t>
  </si>
  <si>
    <t>Kotak Mahindra Bank CD Red 15-05-2025#**</t>
  </si>
  <si>
    <t>INE237A163X5</t>
  </si>
  <si>
    <t>Punjab National Bank CD Red 15-05-2025#**</t>
  </si>
  <si>
    <t>INE160A16PF9</t>
  </si>
  <si>
    <t>HDFC Bank CD Red 02-06-2025#**</t>
  </si>
  <si>
    <t>INE040A16FE7</t>
  </si>
  <si>
    <t>CARE A1+</t>
  </si>
  <si>
    <t>Axis Bank Ltd CD Red 05-06-2025#**</t>
  </si>
  <si>
    <t>INE238AD6843</t>
  </si>
  <si>
    <t>Small Industries Development Bank of India CD Red 10-06-2025#**</t>
  </si>
  <si>
    <t>INE556F16AS2</t>
  </si>
  <si>
    <t>HDFC Bank CD Red 24-06-2025#**</t>
  </si>
  <si>
    <t>INE040A16FA5</t>
  </si>
  <si>
    <t>National Bank for Agriculture and Rural Development CD Red 24-06-2025#**</t>
  </si>
  <si>
    <t>INE261F16884</t>
  </si>
  <si>
    <t>Punjab National Bank CD Red 10-07-25#**</t>
  </si>
  <si>
    <t>INE160A16PJ1</t>
  </si>
  <si>
    <t>Axis Bank Ltd CD Red 15-07-2025#**</t>
  </si>
  <si>
    <t>INE238AD6868</t>
  </si>
  <si>
    <t>ICICI Bank CD Red 25-07-2025#**</t>
  </si>
  <si>
    <t>INE090AD6170</t>
  </si>
  <si>
    <t>Small Industries Development Bank of India CD Red 26-08-2025#**</t>
  </si>
  <si>
    <t>INE556F16AT0</t>
  </si>
  <si>
    <t>Axis Bank Ltd CD Red 05-09-2025#**</t>
  </si>
  <si>
    <t>INE238AD6892</t>
  </si>
  <si>
    <t>HDFC Bank CD Red 19-09-2025#**</t>
  </si>
  <si>
    <t>INE040A16FM0</t>
  </si>
  <si>
    <t>Commercial Paper</t>
  </si>
  <si>
    <t>LIC Housing Finance Ltd CP Red 13-01-2025</t>
  </si>
  <si>
    <t>INE115A14ES5</t>
  </si>
  <si>
    <t>Hero Fincorp Ltd CP Red 16-06-25**</t>
  </si>
  <si>
    <t>INE957N14IU0</t>
  </si>
  <si>
    <t>Hero Housing Finanace CP Red 20-01-2025**</t>
  </si>
  <si>
    <t>INE800X14218</t>
  </si>
  <si>
    <t>ICICI Securities CP Red 30-01-2025**</t>
  </si>
  <si>
    <t>INE763G14SN0</t>
  </si>
  <si>
    <t>Kotak Securities Ltd CP Red 21-02-2025**</t>
  </si>
  <si>
    <t>INE028E14NG8</t>
  </si>
  <si>
    <t>ICICI Securities CP Red 14-03-25**</t>
  </si>
  <si>
    <t>INE763G14VB9</t>
  </si>
  <si>
    <t>Muthoot Finance CP Red 10-06-2025**</t>
  </si>
  <si>
    <t>INE414G14TR9</t>
  </si>
  <si>
    <t>Investment in AIF</t>
  </si>
  <si>
    <t>SBI CDMDF-A2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</si>
  <si>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</si>
  <si>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</si>
  <si>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</si>
  <si>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</si>
  <si>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</si>
  <si>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</si>
  <si>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</si>
  <si>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</si>
  <si>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</si>
  <si>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</si>
  <si>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</si>
  <si>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</si>
  <si>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</si>
  <si>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</si>
  <si>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</si>
  <si>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</si>
  <si>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</si>
  <si>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Notes:</t>
  </si>
  <si>
    <t>1. Security in default beyond its maturity date</t>
  </si>
  <si>
    <t>2. Net Asset Value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</si>
  <si>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</si>
  <si>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</si>
  <si>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</si>
  <si>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</si>
  <si>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</si>
  <si>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</si>
  <si>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</si>
  <si>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</si>
  <si>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</si>
  <si>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</si>
  <si>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</si>
  <si>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</si>
  <si>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</si>
  <si>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</si>
  <si>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</si>
  <si>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</si>
  <si>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half year period </t>
  </si>
  <si>
    <t>4. Bonus was declared during the half year period</t>
  </si>
  <si>
    <t>5. Investment in Repo of Corporate Debt Securities as at September 30, 2024</t>
  </si>
  <si>
    <t>6. Investment in foreign securities/ADRs/GDRs as at September 30,2024</t>
  </si>
  <si>
    <t>7. Average Portfolio Maturity</t>
  </si>
  <si>
    <t>8. Total gross exposure to derivative instruments (excluding reversed positions) as at September 30, 2024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</si>
  <si>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</si>
  <si>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</si>
  <si>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</si>
  <si>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</si>
  <si>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Scheme Name</t>
  </si>
  <si>
    <t>Risk- O - Meter</t>
  </si>
  <si>
    <t>PORTFOLIO STATEMENT OF BHARAT BOND ETF – APRIL 2025 AS ON SEPTEMBER 30, 2024</t>
  </si>
  <si>
    <t>(An open ended Target Maturity Exchange Traded Bond Fund predominantly investing in constituents of Nifty BHARAT Bond Index - April 2025)</t>
  </si>
  <si>
    <t>(a)Listed / Awaiting listing on stock Exchanges</t>
  </si>
  <si>
    <t>5.59% Small Industries Development Bank of India NCD Red 21-02-2025**</t>
  </si>
  <si>
    <t>INE556F08JU6</t>
  </si>
  <si>
    <t>CARE AAA</t>
  </si>
  <si>
    <t>5.40% Indian Oil Corporation Ltd NCD 11-04-25**</t>
  </si>
  <si>
    <t>INE242A08478</t>
  </si>
  <si>
    <t>CRISIL AAA</t>
  </si>
  <si>
    <t>6.88% National Housing Bank Ltd NCD Red 21-01-2025**</t>
  </si>
  <si>
    <t>INE557F08FH9</t>
  </si>
  <si>
    <t>5.36% Hindustan Petroleum Corporation Ltd. NCD Red 11-04-2025**</t>
  </si>
  <si>
    <t>INE094A08077</t>
  </si>
  <si>
    <t>5.90% Rural Electrification Corporation Ltd. NCD Red 31-03-2025**</t>
  </si>
  <si>
    <t>INE020B08CZ6</t>
  </si>
  <si>
    <t>5.77% Power Finance Corporation Ltd NCD RED 11-04-2025**</t>
  </si>
  <si>
    <t>INE134E08KX7</t>
  </si>
  <si>
    <t>5.47% National Bank for Agriculture and Rural Development NCD Red 11-04-2025**</t>
  </si>
  <si>
    <t>INE261F08CI3</t>
  </si>
  <si>
    <t>ICRA AAA</t>
  </si>
  <si>
    <t>5.35% Housing &amp; Urban Development Corp Ltd NCD Red 11-04-2025**</t>
  </si>
  <si>
    <t>INE031A08814</t>
  </si>
  <si>
    <t>6.35% Export Import Bank of India NCD Red 18-02-2025**</t>
  </si>
  <si>
    <t>INE514E08FT8</t>
  </si>
  <si>
    <t>5.25% Oil &amp; Natural Gas Corporation Ltd NCD Red 11-04-2025**</t>
  </si>
  <si>
    <t>INE213A08016</t>
  </si>
  <si>
    <t>5.34% NLC India Ltd. NCD Red 11-04-2025**</t>
  </si>
  <si>
    <t>INE589A08027</t>
  </si>
  <si>
    <t>6.88% Rural Electrification Corporation Ltd NCD Red 20-03-2025**</t>
  </si>
  <si>
    <t>INE020B08CK8</t>
  </si>
  <si>
    <t>5.70% Small Industries Development Bank of India NCD Red 28-03-2025**</t>
  </si>
  <si>
    <t>INE556F08JX0</t>
  </si>
  <si>
    <t>7.05% National Housing Bank NCD Red 18-12-2024**</t>
  </si>
  <si>
    <t>INE557F08FG1</t>
  </si>
  <si>
    <t>6.99% Indian Railway Finance Corporation Ltd NCD Red 19-03-2025**</t>
  </si>
  <si>
    <t>INE053F07CB1</t>
  </si>
  <si>
    <t>6.85% Power Grid Corporation of India Ltd NCD Red 15-04-2025**</t>
  </si>
  <si>
    <t>INE752E08643</t>
  </si>
  <si>
    <t>6.39% Indian Oil Corporation Ltd NCD Red 06-03-2025**</t>
  </si>
  <si>
    <t>INE242A08452</t>
  </si>
  <si>
    <t>8.27% Rural Electrification Corporation Ltd NCD Red 06-02-2025**</t>
  </si>
  <si>
    <t>INE020B08906</t>
  </si>
  <si>
    <t>8.20% Power Grid Corporation of India Ltd. NCD Red 23-01-2025**</t>
  </si>
  <si>
    <t>INE752E07MG9</t>
  </si>
  <si>
    <t>8.23% Rural Electrification Corporation Ltd NCD Red 23-01-2025</t>
  </si>
  <si>
    <t>INE020B08898</t>
  </si>
  <si>
    <t>9.18% Nuclear Power Corporation NCD Red 23-01-25**</t>
  </si>
  <si>
    <t>INE206D08170</t>
  </si>
  <si>
    <t>7.42% Power Finance Corporation Ltd NCD Red 19-11-2024**</t>
  </si>
  <si>
    <t>INE134E08KH0</t>
  </si>
  <si>
    <t>8.48% Power Finance Corporation Ltd NCD Red 09-12-2024**</t>
  </si>
  <si>
    <t>INE134E08GU1</t>
  </si>
  <si>
    <t>8.65% Power Finance Corporation Ltd NCD Red 28-12-2024**</t>
  </si>
  <si>
    <t>INE134E08GV9</t>
  </si>
  <si>
    <t>8.30% Rural Electrification Corporation Ltd NCD Red 10-04-2025**</t>
  </si>
  <si>
    <t>INE020B08930</t>
  </si>
  <si>
    <t>5.23% National Bank for Agriculture &amp; Rural Devlopment NCD Red 31-01-2025**</t>
  </si>
  <si>
    <t>INE261F08DI1</t>
  </si>
  <si>
    <t>5.57% Small Industries Development Bank of India NCD Red 03-03-2025**</t>
  </si>
  <si>
    <t>INE556F08JV4</t>
  </si>
  <si>
    <t>8.80% Power Finance Corporation Ltd NCD Red 15-01-2025**</t>
  </si>
  <si>
    <t>INE134E08CP0</t>
  </si>
  <si>
    <t>8.95% Power Finance Corporation Ltd NCD Red 30-03-2025**</t>
  </si>
  <si>
    <t>INE134E08CV8</t>
  </si>
  <si>
    <t>8.87% Export Import Bank of India NCD Red 13-03-2025**</t>
  </si>
  <si>
    <t>INE514E08CH0</t>
  </si>
  <si>
    <t>8.15% Export Import Bank of India NCD Red 05-03-2025**</t>
  </si>
  <si>
    <t>INE514E08EL8</t>
  </si>
  <si>
    <t>8.11% Export Import Bank of India NCD Red 03-02-2025**</t>
  </si>
  <si>
    <t>INE514E08EK0</t>
  </si>
  <si>
    <t>8.95% Indian Railway Finance Corporation Ltd. NCD 10-03-2025**</t>
  </si>
  <si>
    <t>INE053F09GV6</t>
  </si>
  <si>
    <t>8.15% Power Grid Corporation of India Ltd NCD Red 09-03-2025**</t>
  </si>
  <si>
    <t>INE752E07MJ3</t>
  </si>
  <si>
    <t>8.2% Power Finance Corporation NCD Red 10-03-2025**</t>
  </si>
  <si>
    <t>INE134E08GY3</t>
  </si>
  <si>
    <t>8.93% Power Grid Corporation of India Ltd NCD 19-10-2024**</t>
  </si>
  <si>
    <t>INE752E07LY4</t>
  </si>
  <si>
    <t>7.49% Power Grid Corporation of India Ltd. NCD 25-10-2024**</t>
  </si>
  <si>
    <t>INE752E08593</t>
  </si>
  <si>
    <t>National Bank for Agriculture and Rural Development CD Red 15-04-2025#**</t>
  </si>
  <si>
    <t>INE261F16744</t>
  </si>
  <si>
    <t>National Bank for Agriculture and Rural Development CD Red 15-04-2025</t>
  </si>
  <si>
    <t>BHARAT Bond ETF - April 2025</t>
  </si>
  <si>
    <t>Debt ETFs</t>
  </si>
  <si>
    <t>Plan /option (Face Value 1000)</t>
  </si>
  <si>
    <t>Growth Option</t>
  </si>
  <si>
    <t>PORTFOLIO STATEMENT OF BHARAT BOND ETF – APRIL 2030 AS ON SEPTEMBER 30, 2024</t>
  </si>
  <si>
    <t>(An open ended Target Maturity Exchange Traded Bond Fund predominately investing in constituents of Nifty BHARAT Bond Index - April 2030)</t>
  </si>
  <si>
    <t>7.89% Rural Electrification Corporation Ltd. NCD Red 30-03-2030**</t>
  </si>
  <si>
    <t>INE020B08CI2</t>
  </si>
  <si>
    <t>7.86% Power Finance Corporation Ltd. NCD Red 12-04-2030**</t>
  </si>
  <si>
    <t>INE134E08KK4</t>
  </si>
  <si>
    <t>7.03% Hindustan Petroleum Corporation Ltd. NCD Red 12-04-2030**</t>
  </si>
  <si>
    <t>INE094A08069</t>
  </si>
  <si>
    <t>7.41% Power Finance Corporation Ltd NCD Red 25-02-2030**</t>
  </si>
  <si>
    <t>INE134E08KL2</t>
  </si>
  <si>
    <t>7.34% Nuclear Power Corporation NCD Red 23-01-2030**</t>
  </si>
  <si>
    <t>INE206D08469</t>
  </si>
  <si>
    <t>7.55% Indian Railway Finance Corporation Ltd. NCD Red 12-04-2030**</t>
  </si>
  <si>
    <t>INE053F07BY5</t>
  </si>
  <si>
    <t>7.22% Hindustan Petroleum Corporation Ltd NCD Red 28-08-2029**</t>
  </si>
  <si>
    <t>INE094A08168</t>
  </si>
  <si>
    <t>7.54% National Highways Authority of India NCD Red 25-01-2030**</t>
  </si>
  <si>
    <t>INE906B07HK9</t>
  </si>
  <si>
    <t>7.7% National Highways Authority of India NCD Red 13-09-2029**</t>
  </si>
  <si>
    <t>INE906B07HH5</t>
  </si>
  <si>
    <t>7.32% National Thermal Power Corporation Ltd NCD Red 17-07-2029**</t>
  </si>
  <si>
    <t>INE733E07KL3</t>
  </si>
  <si>
    <t>7.4% Mangalore Refinery &amp; Petrochemicals Ltd. NCD Red 12-04-2030**</t>
  </si>
  <si>
    <t>INE103A08019</t>
  </si>
  <si>
    <t>7.50% Rural Electrification Corporation Ltd NCD Red 28-02-2030**</t>
  </si>
  <si>
    <t>INE020B08CP7</t>
  </si>
  <si>
    <t>7.41% Indian Oil Corporation Ltd. NCD Red 22-10-2029**</t>
  </si>
  <si>
    <t>INE242A08437</t>
  </si>
  <si>
    <t>FITCH AAA</t>
  </si>
  <si>
    <t>7.08% Indian Railway Finance Corporation Ltd. NCD Red 28-02-2030**</t>
  </si>
  <si>
    <t>INE053F07CA3</t>
  </si>
  <si>
    <t>7.49% National Highways Authority of India NCD Red 01-08-2029**</t>
  </si>
  <si>
    <t>INE906B07HG7</t>
  </si>
  <si>
    <t>7.75% Mangalore Refinery &amp; Petrochemicals Ltd NCD Red 29-01-2030**</t>
  </si>
  <si>
    <t>INE103A08035</t>
  </si>
  <si>
    <t>7.38% Power Grid Corporation of India Ltd. NCD Red 12-04-2030**</t>
  </si>
  <si>
    <t>INE752E08635</t>
  </si>
  <si>
    <t>7.55% Indian Railway Finance Corporation Ltd NCD Red 06-11-2029**</t>
  </si>
  <si>
    <t>INE053F07BX7</t>
  </si>
  <si>
    <t>7.48% Indian Railway Finance Corporation Ltd NCD Red 13-08-2029**</t>
  </si>
  <si>
    <t>INE053F07BU3</t>
  </si>
  <si>
    <t>7.68% National Bank for Agriculture &amp; Rural Devlopment NCD SR 24F Red 30-04-2029**</t>
  </si>
  <si>
    <t>INE261F08EG3</t>
  </si>
  <si>
    <t>8.12% NHPC Ltd. NCD Red 22-03-2029**</t>
  </si>
  <si>
    <t>INE848E08136</t>
  </si>
  <si>
    <t>7.82% Power Finance Corporation Ltd Sr Bs225 Ncd Red 13-03-2030**</t>
  </si>
  <si>
    <t>INE134E08MF0</t>
  </si>
  <si>
    <t>7.5% Indian Railway Finance Corporation Ltd NCD Red 07-09-2029**</t>
  </si>
  <si>
    <t>INE053F07BW9</t>
  </si>
  <si>
    <t>7.43% National Bank for Agriculture &amp; Rural Devlopment GOI Serv NCD Red 31-01-2030**</t>
  </si>
  <si>
    <t>INE261F08BX4</t>
  </si>
  <si>
    <t>8.85% Rural Electrification Corporation Ltd. NCD Red 16-04-2029**</t>
  </si>
  <si>
    <t>INE020B08BQ7</t>
  </si>
  <si>
    <t>8.36% National Highways Authority of India NCD Red 20-05-2029**</t>
  </si>
  <si>
    <t>INE906B07HD4</t>
  </si>
  <si>
    <t>7.74% Hindustan Petroleum Corporation Ltd NCD Red 02-03-2028**</t>
  </si>
  <si>
    <t>INE094A08150</t>
  </si>
  <si>
    <t>7.64% Food Corporation of India NCD Red 12-12-2029**</t>
  </si>
  <si>
    <t>INE861G08050</t>
  </si>
  <si>
    <t>CRISIL AAA(CE)</t>
  </si>
  <si>
    <t>8.3% Rural Electrification Corporation Ltd. NCD Red 25-06-2029**</t>
  </si>
  <si>
    <t>INE020B08BU9</t>
  </si>
  <si>
    <t>7.36% Indian Oil Corporation N Sr Xxvi 16-07-29**</t>
  </si>
  <si>
    <t>INE242A08551</t>
  </si>
  <si>
    <t>8.25% Rural Electrification Corporation Ltd GOI Serviced NCD Red 26-03-30**</t>
  </si>
  <si>
    <t>INE020B08CR3</t>
  </si>
  <si>
    <t>7.93% Power Finance Corporation Ltd. NCD Red 31-12-2029**</t>
  </si>
  <si>
    <t>INE134E08KI8</t>
  </si>
  <si>
    <t>8.24% Power Grid Corporation of India Ltd NCD GOI SERV 14-02-2029**</t>
  </si>
  <si>
    <t>INE752E08551</t>
  </si>
  <si>
    <t>8.09% NLC India Ltd NCD Red 29-05-2029**</t>
  </si>
  <si>
    <t>INE589A07037</t>
  </si>
  <si>
    <t>7.49% Power Grid Corporation of India Ltd. NCD 25-10-2029**</t>
  </si>
  <si>
    <t>INE752E08601</t>
  </si>
  <si>
    <t>7.92% Rural Electrification Corporation Ltd. NCD Red 30-03-2030**</t>
  </si>
  <si>
    <t>INE020B08CJ0</t>
  </si>
  <si>
    <t>7.64% National Bank for Agriculture and Rural Development NCD Sr 25B Red 06-12-2029**</t>
  </si>
  <si>
    <t>INE261F08EJ7</t>
  </si>
  <si>
    <t>8.27% National Highways Authority of India NCD Red 28-03-2029**</t>
  </si>
  <si>
    <t>INE906B07GP0</t>
  </si>
  <si>
    <t>8.23% Indian Railway Finance Corporation Ltd NCD Red 29-03-2029**</t>
  </si>
  <si>
    <t>INE053F07BE7</t>
  </si>
  <si>
    <t>8.30% National Thermal Power Corporation Ltd. NCD Red 15-01-2029**</t>
  </si>
  <si>
    <t>INE733E07KJ7</t>
  </si>
  <si>
    <t>7.27% National Bank for Agriculture &amp; Rural Devlopment NCD Red 14-02-2030**</t>
  </si>
  <si>
    <t>INE261F08BZ9</t>
  </si>
  <si>
    <t>8.85% Power Finance Corporation Ltd. NCD Red 25-05-2029**</t>
  </si>
  <si>
    <t>INE134E08KC1</t>
  </si>
  <si>
    <t>7.5% NHPC Ltd NCD RED 06-10-2029**</t>
  </si>
  <si>
    <t>INE848E07AS5</t>
  </si>
  <si>
    <t>8.80% Rural Electrification Corporation Ltd NCD Red 14-05-2029**</t>
  </si>
  <si>
    <t>INE020B08BS3</t>
  </si>
  <si>
    <t>8.37% National Highways Authority of India NCD Red 20-01-2029**</t>
  </si>
  <si>
    <t>INE906B07GN5</t>
  </si>
  <si>
    <t>7.25% Nuclear Power Corporation NCD Red 15-12-2029 XXXIII C**</t>
  </si>
  <si>
    <t>INE206D08436</t>
  </si>
  <si>
    <t>8.22% National Bank for Agriculture &amp; Rural Devlopment NCD Red 13-12-2028</t>
  </si>
  <si>
    <t>INE261F08AV0</t>
  </si>
  <si>
    <t>8.15% National Bank for Agriculture &amp; Rural Devlopment NCD Red 28-03-2029**</t>
  </si>
  <si>
    <t>INE261F08BH7</t>
  </si>
  <si>
    <t>7.13% NHPC Ltd NCD 11-02-2030**</t>
  </si>
  <si>
    <t>INE848E07BC7</t>
  </si>
  <si>
    <t>7.10% National Bank for Agriculture &amp; Rural Devlopment GOI Serv NCD Red 08-02-2030**</t>
  </si>
  <si>
    <t>INE261F08BY2</t>
  </si>
  <si>
    <t>8.40% Power Grid Corporation of India Ltd Red 26-05-2029**</t>
  </si>
  <si>
    <t>INE752E07MV8</t>
  </si>
  <si>
    <t>7.38% NHPC Ltd. NCD Red 03-01-2030**</t>
  </si>
  <si>
    <t>INE848E07AX5</t>
  </si>
  <si>
    <t>7.34% Power Grid Corporation of India Ltd. NCD Red 13-07-2029**</t>
  </si>
  <si>
    <t>INE752E08577</t>
  </si>
  <si>
    <t>8.14% Nuclear Power Ncd Red 25-03-2030**</t>
  </si>
  <si>
    <t>INE206D08303</t>
  </si>
  <si>
    <t>8.15% Export Import Bank of India NCB 21-01-2030 R21 - 2030**</t>
  </si>
  <si>
    <t>INE514E08EJ2</t>
  </si>
  <si>
    <t>8.15% Power Grid Corporation of India Ltd. NCD Red 09-03-2030**</t>
  </si>
  <si>
    <t>INE752E07MK1</t>
  </si>
  <si>
    <t>9.3% Power Grid Corporation of India Ltd NCD Red 04-09-2029**</t>
  </si>
  <si>
    <t>INE752E07LR8</t>
  </si>
  <si>
    <t>8.55% Indian Railway Finance Corporation Ltd NCD Red 21-02-2029**</t>
  </si>
  <si>
    <t>INE053F07BA5</t>
  </si>
  <si>
    <t>8.50% National Bank for Agriculture &amp; Rural Devlopment NCD GOI Serviced 27-02-2029**</t>
  </si>
  <si>
    <t>INE261F08BC8</t>
  </si>
  <si>
    <t>8.13% Nuclear Power Corporation NCD Red 28-03-2030**</t>
  </si>
  <si>
    <t>INE206D08394</t>
  </si>
  <si>
    <t>7.95% Indian Railway Finance Corporation Ltd NCD Red 12-06-2029**</t>
  </si>
  <si>
    <t>INE053F07BR9</t>
  </si>
  <si>
    <t>8.20% Power Grid Corporation of India Ltd NCD 23-01-2030 Strpps D**</t>
  </si>
  <si>
    <t>INE752E07MH7</t>
  </si>
  <si>
    <t>7.41% National Bank for Agriculture &amp; Rural Devlopment NCD Red 18-07-2029**</t>
  </si>
  <si>
    <t>INE261F08BM7</t>
  </si>
  <si>
    <t>9.18% Nuclear Power Corporation NCD Red 23-01-29**</t>
  </si>
  <si>
    <t>INE206D08162</t>
  </si>
  <si>
    <t>8.87% Export Import Bank of India Ncd Red 30-10-2029**</t>
  </si>
  <si>
    <t>INE514E08ED5</t>
  </si>
  <si>
    <t>8.40% Nuclear Power Corporation NCD Red 28-11-2029**</t>
  </si>
  <si>
    <t>INE206D08253</t>
  </si>
  <si>
    <t>7.36% Neyveli Lignite Corporation Ltd. NCD Red 25-01-2030**</t>
  </si>
  <si>
    <t>INE589A07045</t>
  </si>
  <si>
    <t>9.18% Nuclear Power Corporation NCD Red 23-01-28**</t>
  </si>
  <si>
    <t>INE206D08204</t>
  </si>
  <si>
    <t>8.70% Power Grid Corporation NCD Red 15-07-2028**</t>
  </si>
  <si>
    <t>INE752E07LC0</t>
  </si>
  <si>
    <t>8.13% Power Grid Corporation of India Ltd NCD 25-04-2029 LIII J**</t>
  </si>
  <si>
    <t>INE752E07NV6</t>
  </si>
  <si>
    <t>7.8% National Highways Authority of India NCD Red 26-06-2029**</t>
  </si>
  <si>
    <t>INE906B07HF9</t>
  </si>
  <si>
    <t>8.83% Export Import Bank of India NCD Red 03-11-2029**</t>
  </si>
  <si>
    <t>INE514E08EE3</t>
  </si>
  <si>
    <t>7.10% Govt Of India Red 18-04-2029</t>
  </si>
  <si>
    <t>IN0020220011</t>
  </si>
  <si>
    <t>BHARAT Bond ETF - April 2030</t>
  </si>
  <si>
    <t>PORTFOLIO STATEMENT OF BHARAT BOND ETF – APRIL 2031 AS ON SEPTEMBER 30, 2024</t>
  </si>
  <si>
    <t>(An open ended Target Maturity Exchange Traded Bond Fund predominantly investing in constituents of Nifty BHARAT Bond Index - April 2031)</t>
  </si>
  <si>
    <t>6.41% Indian Railway Finance Corporation Ltd NCD Red 11-04-2031**</t>
  </si>
  <si>
    <t>INE053F07CR7</t>
  </si>
  <si>
    <t>6.90% Rural Electrification Corporation Ltd NCD Red 31-03-2031**</t>
  </si>
  <si>
    <t>INE020B08DA7</t>
  </si>
  <si>
    <t>6.45% National Bank for Agriculture and Rural Development NCD Red 11-04-2031**</t>
  </si>
  <si>
    <t>INE261F08CJ1</t>
  </si>
  <si>
    <t>6.50% National Highways Authority of India NCD RED 11-04-2031**</t>
  </si>
  <si>
    <t>INE906B07IE0</t>
  </si>
  <si>
    <t>6.80% Nuclear Power Corporation NCD Red 21-03-2031**</t>
  </si>
  <si>
    <t>INE206D08477</t>
  </si>
  <si>
    <t>6.88% Power Finance Corporation Ltd NCD Red 11-04-2031**</t>
  </si>
  <si>
    <t>INE134E08KY5</t>
  </si>
  <si>
    <t>6.4% Oil &amp; Natural Gas Corporation Ltd NCD Red 11-04-2031**</t>
  </si>
  <si>
    <t>INE213A08024</t>
  </si>
  <si>
    <t>6.63% Hindustan Petroleum Corporation Ltd. NCD Red 11-04-2031**</t>
  </si>
  <si>
    <t>INE094A08093</t>
  </si>
  <si>
    <t>6.29% National Thermal Power Corporation Ltd NCD Red 11-04-2031**</t>
  </si>
  <si>
    <t>INE733E08155</t>
  </si>
  <si>
    <t>6.65% Food Corporation of India NCD Red 23-10-2030</t>
  </si>
  <si>
    <t>INE861G08076</t>
  </si>
  <si>
    <t>ICRA AAA(CE)</t>
  </si>
  <si>
    <t>7.57% National Housing Bank NCD RED 09-01-2031**</t>
  </si>
  <si>
    <t>INE557F08FT4</t>
  </si>
  <si>
    <t>7.51% National Housing Bank Red 04-04-31**</t>
  </si>
  <si>
    <t>INE557F08FX6</t>
  </si>
  <si>
    <t>6.28% Power Grid Corporation of India Ltd. NCD 11-04-31**</t>
  </si>
  <si>
    <t>INE752E08650</t>
  </si>
  <si>
    <t>7.55% Rural Electrification Corporation Ltd. NCD Red 10-05-2030**</t>
  </si>
  <si>
    <t>INE020B08CU7</t>
  </si>
  <si>
    <t>7.82% Power Finance Corporation Ltd Sr Bs225 NCD Red 13-03-2031**</t>
  </si>
  <si>
    <t>INE134E08MG8</t>
  </si>
  <si>
    <t>7.05% Power Finance Corporation Ltd NCD Red 09-08-2030**</t>
  </si>
  <si>
    <t>INE134E08KZ2</t>
  </si>
  <si>
    <t>6.80% Rural Electrification Corporation Ltd NCD Red 20-12-2030**</t>
  </si>
  <si>
    <t>INE020B08DE9</t>
  </si>
  <si>
    <t>7.35% National Highways Authority of India NCD Red 26-04-2030**</t>
  </si>
  <si>
    <t>INE906B07HP8</t>
  </si>
  <si>
    <t>7.04% Power Finance Corporation Ltd NCD Red 16-12-2030**</t>
  </si>
  <si>
    <t>INE134E08LC9</t>
  </si>
  <si>
    <t>6.90% Rural Electrification Corporation Ltd NCD Red 31-01-2031**</t>
  </si>
  <si>
    <t>INE020B08DG4</t>
  </si>
  <si>
    <t>7.75% Power Finance Corporation Ltd NCD Red 11-06-2030**</t>
  </si>
  <si>
    <t>INE134E08KV1</t>
  </si>
  <si>
    <t>8.85% Power Finance Corporation Ltd NCD Red 15-06-2030**</t>
  </si>
  <si>
    <t>INE134E08DB8</t>
  </si>
  <si>
    <t>7.79% Rural Electrification Corporation Ltd NCD Red 21-05-2030**</t>
  </si>
  <si>
    <t>INE020B08CW3</t>
  </si>
  <si>
    <t>8.32% Power Grid Corporation of India Ltd NCD Red 23-12-2030**</t>
  </si>
  <si>
    <t>INE752E07NL7</t>
  </si>
  <si>
    <t>6.43% National Thermal Power Corporation Ltd. NCD Red 27-01-2031**</t>
  </si>
  <si>
    <t>INE733E08171</t>
  </si>
  <si>
    <t>8.13% Nuclear Power Corporation NCD Red 28-03-2031**</t>
  </si>
  <si>
    <t>INE206D08402</t>
  </si>
  <si>
    <t>8.13% Power Grid Corporation of India Ltd NCD 25-04-2030 LIII K**</t>
  </si>
  <si>
    <t>INE752E07NW4</t>
  </si>
  <si>
    <t>7.68% Power Finance Corporation Ltd Red 15-07-2030**</t>
  </si>
  <si>
    <t>INE134E08KR9</t>
  </si>
  <si>
    <t>7.40% Power Finance Corporation Ltd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</si>
  <si>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</si>
  <si>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</si>
  <si>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</si>
  <si>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</si>
  <si>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</si>
  <si>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8.40% Power Grid Corporation of India Ltd NCD Red 27-05-2030**</t>
  </si>
  <si>
    <t>INE752E07MW6</t>
  </si>
  <si>
    <t>8.13% Nuclear Power Corporation NCD Red 28-03-2029**</t>
  </si>
  <si>
    <t>INE206D08386</t>
  </si>
  <si>
    <t>7.25% Nuclear Power Corporation NCD Red 15-12-2030 XXXIII D**</t>
  </si>
  <si>
    <t>INE206D08444</t>
  </si>
  <si>
    <t>7.00% Power Finance Corporation Ltd NCD Red 22-01-2031**</t>
  </si>
  <si>
    <t>INE134E07AN1</t>
  </si>
  <si>
    <t>9.35% Power Grid Corporation of India Ltd NCD Red 29-08-2030**</t>
  </si>
  <si>
    <t>INE752E07JA8</t>
  </si>
  <si>
    <t>8.5% NHPC Ltd NCD Red 14-07-2030**</t>
  </si>
  <si>
    <t>INE848E07906</t>
  </si>
  <si>
    <t>8.37% Housing &amp; Urban Development Corporation Ltd NCD Red 23-03-2029**</t>
  </si>
  <si>
    <t>INE031A08707</t>
  </si>
  <si>
    <t>8.13% Nuclear Power Corporation Ncd 28-03-2028 Xxxii B**</t>
  </si>
  <si>
    <t>INE206D08378</t>
  </si>
  <si>
    <t>6.8% NHPC Sr Ab Strpp E Ncd 24-04-2030**</t>
  </si>
  <si>
    <t>INE848E07BN4</t>
  </si>
  <si>
    <t>6.75% Housing &amp; Urban Development Corp Ltd NCD Red 29-05-2030**</t>
  </si>
  <si>
    <t>INE031A08806</t>
  </si>
  <si>
    <t>7.32% Govt Of India Red 13-11-2030</t>
  </si>
  <si>
    <t>IN0020230135</t>
  </si>
  <si>
    <t>7.17% Govt Of India Red 17-04-2030</t>
  </si>
  <si>
    <t>IN0020230036</t>
  </si>
  <si>
    <t>BHARAT Bond ETF - April 2031</t>
  </si>
  <si>
    <t>PORTFOLIO STATEMENT OF BHARAT BOND ETF – APRIL 2032 AS ON SEPTEMBER 30, 2024</t>
  </si>
  <si>
    <t>(An open ended Target Maturity Exchange Traded Bond Fund predominantly investing in constituents of Nifty BHARAT Bond Index - April 2032)</t>
  </si>
  <si>
    <t>6.92% Rural Electrification Corporation Ltd. NCD Red 20-03-2032**</t>
  </si>
  <si>
    <t>INE020B08DV3</t>
  </si>
  <si>
    <t>6.92% Power Finance Corporation Ltd. NCD Red 14-04-32**</t>
  </si>
  <si>
    <t>INE134E08LN6</t>
  </si>
  <si>
    <t>6.74% National Thermal Power Corporation Ltd. NCD Red 14-04-2032**</t>
  </si>
  <si>
    <t>INE733E08205</t>
  </si>
  <si>
    <t>7.48% Mangalore Refinery &amp; Petrochemicals Ltd. NCD Red 14-04-2032**</t>
  </si>
  <si>
    <t>INE103A08050</t>
  </si>
  <si>
    <t>6.87% National Highways Authority of India NCD Red 14-04-2032**</t>
  </si>
  <si>
    <t>INE906B07JA6</t>
  </si>
  <si>
    <t>6.87% Indian Railway Finance Corporation Ltd NCD Red 14-04-2032**</t>
  </si>
  <si>
    <t>INE053F08163</t>
  </si>
  <si>
    <t>7.79% Indian Oil Corporation Ltd NCD Red 12-04-2032**</t>
  </si>
  <si>
    <t>INE242A08528</t>
  </si>
  <si>
    <t>6.85% National Bank for Agriculture and Rural Development NCD Red 14-04-2032**</t>
  </si>
  <si>
    <t>INE261F08DL5</t>
  </si>
  <si>
    <t>7.81% Hindustan Petroleum Corporation Ltd NCD Red 13-04-2032**</t>
  </si>
  <si>
    <t>INE094A08119</t>
  </si>
  <si>
    <t>6.85% NLC India RED 13-04-2032**</t>
  </si>
  <si>
    <t>INE589A08043</t>
  </si>
  <si>
    <t>6.92% Indian Railway Finance Corporation Ltd NCD SR 161 Red 29-08-2031**</t>
  </si>
  <si>
    <t>INE053F08122</t>
  </si>
  <si>
    <t>7.82% Power Finance Corporation Ltd Sr Bs225 Ncd Red 12-03-2032**</t>
  </si>
  <si>
    <t>INE134E08ME3</t>
  </si>
  <si>
    <t>6.89% Indian Railway Finance Corporation Ltd NCD Red 18-07-2031**</t>
  </si>
  <si>
    <t>INE053F08106</t>
  </si>
  <si>
    <t>6.69% National Thermal Power Corporation Ltd. NCD Red 12-09-2031**</t>
  </si>
  <si>
    <t>INE733E08197</t>
  </si>
  <si>
    <t>7.38% National Bank for Agriculture and Rural Development NCD Red 20-10-2031**</t>
  </si>
  <si>
    <t>INE261F08683</t>
  </si>
  <si>
    <t>8.12% Export Import Bank of India SR T02 NCD 25-04-2031**</t>
  </si>
  <si>
    <t>INE514E08FC4</t>
  </si>
  <si>
    <t>7.55% Power Grid Corporation of India Ltd NCD 21-09-2031**</t>
  </si>
  <si>
    <t>INE752E07OB6</t>
  </si>
  <si>
    <t>8.25% Export Import Bank of India SR T04 NCD 23-06-2031**</t>
  </si>
  <si>
    <t>INE514E08FE0</t>
  </si>
  <si>
    <t>8.1% National Thermal Power Corporation Ltd NCD RED 27-05-2031**</t>
  </si>
  <si>
    <t>INE733E07KD0</t>
  </si>
  <si>
    <t>8.13% Power Grid Corporation of India Ltd NCD 25-04-2031**</t>
  </si>
  <si>
    <t>INE752E07NX2</t>
  </si>
  <si>
    <t>8.11% Export Import Bank of India SR T05 NCD R 11-07-2031**</t>
  </si>
  <si>
    <t>INE514E08FF7</t>
  </si>
  <si>
    <t>7.30% National Bank for Agriculture and Rural Development NCD Red 26-12-2031**</t>
  </si>
  <si>
    <t>INE261F08717</t>
  </si>
  <si>
    <t>8.17% NHPC Ltd Sr U-1 Ncd 27-06-2031**</t>
  </si>
  <si>
    <t>INE848E07922</t>
  </si>
  <si>
    <t>8.24% NHPC Ltd NCD Red 27-06-2031**</t>
  </si>
  <si>
    <t>INE848E07914</t>
  </si>
  <si>
    <t>7.49% National Thermal Power Corporation Ltd NCD RED 07-11-2031**</t>
  </si>
  <si>
    <t>INE733E07KG3</t>
  </si>
  <si>
    <t>7.02% Export Import Bank of India NCD RED SR T 25-11-2031**</t>
  </si>
  <si>
    <t>INE514E08FH3</t>
  </si>
  <si>
    <t>7.25% Nuclear Power Corporation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</si>
  <si>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</si>
  <si>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</si>
  <si>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</si>
  <si>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</si>
  <si>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SEPTEMBER 30,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</si>
  <si>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</si>
  <si>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</si>
  <si>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</si>
  <si>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Hindustan Petroleum Corporation Ltd NCD Red 15-04-2033**</t>
  </si>
  <si>
    <t>INE094A08143</t>
  </si>
  <si>
    <t>7.58% Power Finance Corporation Ltd Red 15-04-2033**</t>
  </si>
  <si>
    <t>INE134E08LW7</t>
  </si>
  <si>
    <t>7.54% National Bank for Agriculture and Rural Development Ncd Red 15-04-2033**</t>
  </si>
  <si>
    <t>INE261F08DU6</t>
  </si>
  <si>
    <t>7.47% Indian Railway Finance Corporation Ltd Sr166 Ncd Red 15-04-2033**</t>
  </si>
  <si>
    <t>INE053F08213</t>
  </si>
  <si>
    <t>7.52% Housing &amp; Urban Development Corporation Ltd Series B Ncd Red 15-04-2033**</t>
  </si>
  <si>
    <t>INE031A08863</t>
  </si>
  <si>
    <t>7.44% National Thermal Power Corporation Ltd. Sr 79 Ncd Red 15-04-2033**</t>
  </si>
  <si>
    <t>INE733E08239</t>
  </si>
  <si>
    <t>7.53% Rural Electrification Corporation Ltd Sr 217 Ncd Red 31-03-2033**</t>
  </si>
  <si>
    <t>INE020B08EC1</t>
  </si>
  <si>
    <t>7.75% Indian Railway Finance Corporation Ltd Ncd Red 15-04-2033**</t>
  </si>
  <si>
    <t>INE053F08270</t>
  </si>
  <si>
    <t>7.70% Power Finance Corporation Ltd Sr Bs226 B Ncd Red 15-04-2033**</t>
  </si>
  <si>
    <t>INE134E08MI4</t>
  </si>
  <si>
    <t>8.5% Export Import Bank of India Bank NCD Red 14-03-2033**</t>
  </si>
  <si>
    <t>INE514E08FS0</t>
  </si>
  <si>
    <t>7.88% Export Import Bank of India SR U05 NCD 11-01-2033**</t>
  </si>
  <si>
    <t>INE514E08FQ4</t>
  </si>
  <si>
    <t>7.69% Rural Electrification Corporation Ltd Sr 218 Ncd Red 31-01-2033**</t>
  </si>
  <si>
    <t>INE020B08EE7</t>
  </si>
  <si>
    <t>7.82% Power Finance Corporation Ltd Sr Bs225 Ncd Red 11-03-2033**</t>
  </si>
  <si>
    <t>INE134E08MD5</t>
  </si>
  <si>
    <t>7.65% Indian Railway Finance Corporation Ltd NCD SR167 RED 30-12-2032**</t>
  </si>
  <si>
    <t>INE053F08221</t>
  </si>
  <si>
    <t>7.44% National Thermal Power Corporation Ltd. Sr 78 Ncd Red 25-08-2032**</t>
  </si>
  <si>
    <t>INE733E08221</t>
  </si>
  <si>
    <t>7.69% National Bank for Agriculture &amp; Rural Devlopment NCD SR LTIF 1E 31-03-2032**</t>
  </si>
  <si>
    <t>INE261F08832</t>
  </si>
  <si>
    <t>7.26% Govt Of India Red 06-02-2033</t>
  </si>
  <si>
    <t>IN0020220151</t>
  </si>
  <si>
    <t>$(0.00)%</t>
  </si>
  <si>
    <t xml:space="preserve">$ Less than 0.01% of Net Asset Value </t>
  </si>
  <si>
    <t>BHARAT Bond ETF - April 2033</t>
  </si>
  <si>
    <t>BHARAT Bond ETF – April 2033</t>
  </si>
  <si>
    <t>PORTFOLIO STATEMENT OF EDELWEISS  BANKING AND PSU DEBT FUND AS ON SEPTEMBER 30, 2024</t>
  </si>
  <si>
    <t>(An open ended debt scheme predominantly investing in Debt Instruments of Banks, Public Sector Undertakings,
Public Financial Institutions and Municipal Bonds)</t>
  </si>
  <si>
    <t>8.41% Housing &amp; Urban Development Corp Ltd NCD GOI SERVICED 15-03-2029**</t>
  </si>
  <si>
    <t>INE031A08699</t>
  </si>
  <si>
    <t>8.24% National Bank for Agriculture and Rural Development NCD Red 22-03-2029</t>
  </si>
  <si>
    <t>INE261F08BF1</t>
  </si>
  <si>
    <t>8.79% Indian Railway Finance Corporation Ltd. NCD Red 04-05-2030**</t>
  </si>
  <si>
    <t>INE053F09GX2</t>
  </si>
  <si>
    <t>8.70% LIC Housing Finance Ltd. NCD Red 23-03-2029**</t>
  </si>
  <si>
    <t>INE115A07OB4</t>
  </si>
  <si>
    <t>SBI CDMDF--A2</t>
  </si>
  <si>
    <t>Edelweiss Banking and PSU Debt Fund</t>
  </si>
  <si>
    <t>Banking and PSU Fund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</si>
  <si>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</si>
  <si>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</si>
  <si>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</si>
  <si>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</si>
  <si>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</si>
  <si>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</si>
  <si>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</si>
  <si>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</si>
  <si>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half year period</t>
  </si>
  <si>
    <t>Plan/Option Name</t>
  </si>
  <si>
    <t xml:space="preserve"> </t>
  </si>
  <si>
    <t>individual &amp; HUF</t>
  </si>
  <si>
    <t>others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</si>
  <si>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</si>
  <si>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</si>
  <si>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</si>
  <si>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</si>
  <si>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</si>
  <si>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IDCW</t>
  </si>
  <si>
    <t>Regular Plan Monthly IDCW</t>
  </si>
  <si>
    <t>Regular Plan Weekly IDCW</t>
  </si>
  <si>
    <t>Edelweiss Banking &amp; PSU Debt Fund</t>
  </si>
  <si>
    <t>PORTFOLIO STATEMENT OF EDELWEISS CRISIL IBX 50:50 GILT PLUS SDL JUNE 2027 INDEX FUND AS ON SEPTEMBER 30, 2024</t>
  </si>
  <si>
    <t>(An open-ended target maturity Index Fund investing in the constituents of CRISIL IBX 50:50 Gilt Plus SDL Index – June 2027. A relatively high interest)</t>
  </si>
  <si>
    <t>7.38% Govt Of India Red 20-06-2027</t>
  </si>
  <si>
    <t>IN0020220037</t>
  </si>
  <si>
    <t>7.16% Tamilnadu Sdl Red 11-01-2027</t>
  </si>
  <si>
    <t>IN3120160178</t>
  </si>
  <si>
    <t>7.71% Gujarat Sdl Red 01-03-2027</t>
  </si>
  <si>
    <t>IN1520160202</t>
  </si>
  <si>
    <t>7.52% Uttar Pradesh Sdl 24-05-2027</t>
  </si>
  <si>
    <t>IN3320170043</t>
  </si>
  <si>
    <t>7.51% Maharashtra Sdl Red 24-05-2027</t>
  </si>
  <si>
    <t>IN2220170020</t>
  </si>
  <si>
    <t>7.52% Tamil Nadu Sdl Red 24-05-2027</t>
  </si>
  <si>
    <t>IN3120170037</t>
  </si>
  <si>
    <t>7.67% Uttar Pradesh Sdl 12-04-2027</t>
  </si>
  <si>
    <t>IN3320170019</t>
  </si>
  <si>
    <t xml:space="preserve">EDELWEISS CRISIL IBX 50:50 GILT PLUS SDL JUNE 2027 INDEX FUND </t>
  </si>
  <si>
    <t>CRISIL Gilt Plus SDL 5050 Jun 2027 Index Fund</t>
  </si>
  <si>
    <t>Direct Plan  Growth Option</t>
  </si>
  <si>
    <t>Regular Plan  Growth Option</t>
  </si>
  <si>
    <t>Edelweiss CRISIL IBX 50-50 Gilt Plus SDL June 2027 Index Fund</t>
  </si>
  <si>
    <t>PORTFOLIO STATEMENT OF EDELWEISS CRISIL IBX 50:50 GILT PLUS SDL SEP 2028 INDEX FUND AS ON SEPTEMBER 30,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</si>
  <si>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</si>
  <si>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</si>
  <si>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</si>
  <si>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</si>
  <si>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</si>
  <si>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</si>
  <si>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</si>
  <si>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</si>
  <si>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</si>
  <si>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</si>
  <si>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</si>
  <si>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</si>
  <si>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</si>
  <si>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</si>
  <si>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</si>
  <si>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</si>
  <si>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</si>
  <si>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</si>
  <si>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SEPTEMBER 30,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</si>
  <si>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</si>
  <si>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</si>
  <si>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</si>
  <si>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</si>
  <si>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</si>
  <si>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</si>
  <si>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</si>
  <si>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</si>
  <si>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</si>
  <si>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</si>
  <si>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</si>
  <si>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</si>
  <si>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</si>
  <si>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</si>
  <si>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</si>
  <si>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</si>
  <si>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</si>
  <si>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</si>
  <si>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</si>
  <si>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</si>
  <si>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</si>
  <si>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</si>
  <si>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</si>
  <si>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</si>
  <si>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</si>
  <si>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</si>
  <si>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</si>
  <si>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Karnataka SDL Red 20-03-2037</t>
  </si>
  <si>
    <t>IN1920230357</t>
  </si>
  <si>
    <t>7.45% Maharashtra SDL Red 20-03-2037</t>
  </si>
  <si>
    <t>IN2220230295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</si>
  <si>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</si>
  <si>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</si>
  <si>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</si>
  <si>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SEPTEMBER 30, 2024</t>
  </si>
  <si>
    <t>(An open-ended target maturity Index Fund investing in the constituents of CRISIL [IBX] 50:50 PSU + SDL Index – October 2025. A moderate interest rate risk and relatively low credit risk.)</t>
  </si>
  <si>
    <t>7.20% Export Import Bank of India NCD Red 05-06-2025**</t>
  </si>
  <si>
    <t>INE514E08FY8</t>
  </si>
  <si>
    <t>5.70% National Bank for Agriculture and Rural Development NCD Red SR 22D 31-07-2025**</t>
  </si>
  <si>
    <t>INE261F08DK7</t>
  </si>
  <si>
    <t>7.25% Small Industries Development Bank of India NCD RED 31-07-2025**</t>
  </si>
  <si>
    <t>INE556F08KA6</t>
  </si>
  <si>
    <t>8.11% Rural Electrification Corporation Ltd. NCD Red 07-10-2025 SR136**</t>
  </si>
  <si>
    <t>INE020B08963</t>
  </si>
  <si>
    <t>7.34% National Housing Bank LTD NCD Red 07-08-2025**</t>
  </si>
  <si>
    <t>INE557F08FN7</t>
  </si>
  <si>
    <t>6.50% Power Finance Corporation Ltd. NCD Red 17-09-2025**</t>
  </si>
  <si>
    <t>INE134E08LD7</t>
  </si>
  <si>
    <t>7.50% NHPC Ltd SR Y STR A NCD 07-10-2025**</t>
  </si>
  <si>
    <t>INE848E07AO4</t>
  </si>
  <si>
    <t>7.20% National Bank for Agriculture and Rural Development NCD Red 23-09-2025**</t>
  </si>
  <si>
    <t>INE261F08DR2</t>
  </si>
  <si>
    <t>7.12% Hindustan Petroleum Corporation Ltd NCD Red 30-07-2025**</t>
  </si>
  <si>
    <t>INE094A08127</t>
  </si>
  <si>
    <t>7.17% Power Finance Corporation Ltd. NCD Red SR 202B 22-05-25**</t>
  </si>
  <si>
    <t>INE134E08KT5</t>
  </si>
  <si>
    <t>7.75% Small Industries Development Bank of India NCD Red 27-10-2025**</t>
  </si>
  <si>
    <t>INE556F08KD0</t>
  </si>
  <si>
    <t>7.25% National Bank for Agriculture and Rural Development NCD Red 01-08-2025**</t>
  </si>
  <si>
    <t>INE261F08DQ4</t>
  </si>
  <si>
    <t>8.75% Rural Electrification Corporation Ltd NCD Red 12-07-2025**</t>
  </si>
  <si>
    <t>INE020B08443</t>
  </si>
  <si>
    <t>7.15% Small Industries Development Bank of India NCD SR II NCD RED 21-07-2025**</t>
  </si>
  <si>
    <t>INE556F08JZ5</t>
  </si>
  <si>
    <t>6.11% Bharat Petroleum Corporation Ltd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</si>
  <si>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</si>
  <si>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</si>
  <si>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</si>
  <si>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</si>
  <si>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</si>
  <si>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8.27% Kerala Sdl Red 12-08-2025</t>
  </si>
  <si>
    <t>IN2020150073</t>
  </si>
  <si>
    <t>8.31% Uttar Pradesh Sdl 29-07-2025</t>
  </si>
  <si>
    <t>IN3320150250</t>
  </si>
  <si>
    <t>7.99% Maharashtra Sdl Red 28-10-2025</t>
  </si>
  <si>
    <t>IN2220150113</t>
  </si>
  <si>
    <t>8.30% Jharkhand Sdl Red 29-07-2025</t>
  </si>
  <si>
    <t>IN3720150017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</si>
  <si>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</si>
  <si>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</si>
  <si>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</si>
  <si>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</si>
  <si>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</si>
  <si>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</si>
  <si>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</si>
  <si>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</si>
  <si>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</si>
  <si>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</si>
  <si>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</si>
  <si>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</si>
  <si>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</si>
  <si>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</si>
  <si>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8.18% Andhra Pradesh Sdl Red 27-05-2025</t>
  </si>
  <si>
    <t>IN1020150018</t>
  </si>
  <si>
    <t>8.24% Kerala Sdl Red 13-05-2025</t>
  </si>
  <si>
    <t>IN2020150032</t>
  </si>
  <si>
    <t>5.95% Tamil Nadu Sdl Red 13-05-2025</t>
  </si>
  <si>
    <t>IN3120200057</t>
  </si>
  <si>
    <t>8.29% Kerala Sdl Red 29-07-2025</t>
  </si>
  <si>
    <t>IN2020150065</t>
  </si>
  <si>
    <t>8.28% Maharashtra Sdl Red 29-07-2025</t>
  </si>
  <si>
    <t>IN2220150055</t>
  </si>
  <si>
    <t>8.00%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</si>
  <si>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</si>
  <si>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</si>
  <si>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</si>
  <si>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</si>
  <si>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SEPTEMBER 30, 2024</t>
  </si>
  <si>
    <t>(An open-ended debt Index Fund investing in the constituents of CRISIL IBX 50:50 Gilt Plus SDL Short Duration Index. A relatively high interest rate risk )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</si>
  <si>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</si>
  <si>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</si>
  <si>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</si>
  <si>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</si>
  <si>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</si>
  <si>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</si>
  <si>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</si>
  <si>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</si>
  <si>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</si>
  <si>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</si>
  <si>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</si>
  <si>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</si>
  <si>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</si>
  <si>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SEPTEMBER 30, 2024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</si>
  <si>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</si>
  <si>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</si>
  <si>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</si>
  <si>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</si>
  <si>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$0.00%</t>
  </si>
  <si>
    <t>BHARAT Bond FOF - April 2025</t>
  </si>
  <si>
    <t>Fund of funds scheme (Domestic)</t>
  </si>
  <si>
    <t>PORTFOLIO STATEMENT OF BHARAT BOND FOF – APRIL 2030 AS ON SEPTEMBER 30,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</si>
  <si>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</si>
  <si>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</si>
  <si>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</si>
  <si>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</si>
  <si>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SEPTEMBER 30,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</si>
  <si>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</si>
  <si>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</si>
  <si>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</si>
  <si>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</si>
  <si>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SEPTEMBER 30, 2024</t>
  </si>
  <si>
    <t>(An open-ended Target Maturity fund of funds scheme investing in units of BHARAT Bond ETF – April 2032)</t>
  </si>
  <si>
    <t>Bharat Bond ETF-April 2032-Growth</t>
  </si>
  <si>
    <t>INF754K01OB1</t>
  </si>
  <si>
    <t>BHARAT Bond FOF - April 2032</t>
  </si>
  <si>
    <t>Bharat Bond ETF FOF – April 2032</t>
  </si>
  <si>
    <t>PORTFOLIO STATEMENT OF BHARAT BOND FOF – APRIL 2033 AS ON SEPTEMBER 30,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</si>
  <si>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</si>
  <si>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</si>
  <si>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</si>
  <si>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</si>
  <si>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</si>
  <si>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SEPTEMBER 30, 2024</t>
  </si>
  <si>
    <t>(An open ended debt scheme investing in government securities across maturity)</t>
  </si>
  <si>
    <t>7.30% Govt Of India Red 19-06-2053</t>
  </si>
  <si>
    <t>IN0020230051</t>
  </si>
  <si>
    <t>7.10% Govt Of India Red 08-04-2034</t>
  </si>
  <si>
    <t>IN0020240019</t>
  </si>
  <si>
    <t>7.18% Govt Of India Red 24-07-2037</t>
  </si>
  <si>
    <t>IN0020230077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</si>
  <si>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</si>
  <si>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</si>
  <si>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</si>
  <si>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</si>
  <si>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</si>
  <si>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</si>
  <si>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SEPTEMBER 30, 2024</t>
  </si>
  <si>
    <t>(An open-ended target Maturuty index fund predominantly investing in the constituents of Nifty PSU Bond Plus SDL April 2027 50:50 Index)</t>
  </si>
  <si>
    <t>6.14% Indian Oil Corporation Ltd NCD 18-02-27**</t>
  </si>
  <si>
    <t>INE242A08502</t>
  </si>
  <si>
    <t>7.83% Indian Railway Finance Corporation Ltd NCD Red 19-03-2027**</t>
  </si>
  <si>
    <t>INE053F07983</t>
  </si>
  <si>
    <t>7.75% Power Finance Corporation Ltd GOI Ser NCD 22-03-27**</t>
  </si>
  <si>
    <t>INE134E08IX1</t>
  </si>
  <si>
    <t>7.80% National Bank for Agriculture &amp; Rural Devlopment NCD SR 24E Red 15-03-2027</t>
  </si>
  <si>
    <t>INE261F08EF5</t>
  </si>
  <si>
    <t>7.89% Power Grid Corporation of India Ltd NCD Red 09-03-2027**</t>
  </si>
  <si>
    <t>INE752E07OE0</t>
  </si>
  <si>
    <t>7.79% Small Industries Development Bank of India NCD SR IV NCD Red 19-04-2027**</t>
  </si>
  <si>
    <t>INE556F08KK5</t>
  </si>
  <si>
    <t>7.95% Rural Electrification Corporation Ltd SR 147 NCD Red 12-03-2027</t>
  </si>
  <si>
    <t>INE020B08AH8</t>
  </si>
  <si>
    <t>7.25% Export Import Bank of India NCD Red 01-02-2027**</t>
  </si>
  <si>
    <t>INE514E08FJ9</t>
  </si>
  <si>
    <t>7.13% NHPC STRPP B NCD 11-02-2027**</t>
  </si>
  <si>
    <t>INE848E07AZ0</t>
  </si>
  <si>
    <t>8.14% Nuclear Power Corporation NCD 25-03-2027**</t>
  </si>
  <si>
    <t>INE206D08279</t>
  </si>
  <si>
    <t>8.85% Power Grid Corporation of India Ltd NCD Red 19-10-26**</t>
  </si>
  <si>
    <t>INE752E07KL3</t>
  </si>
  <si>
    <t>7.52% Rural Electrification Corporation Ltd NCD Red 07-11-26**</t>
  </si>
  <si>
    <t>INE020B08AA3</t>
  </si>
  <si>
    <t>9.25% Power Grid Corporation of India Ltd NCD  Red 09-03-27**</t>
  </si>
  <si>
    <t>INE752E07JN1</t>
  </si>
  <si>
    <t>7.5% NHPC NCD Red 07-10-2026**</t>
  </si>
  <si>
    <t>INE848E07AP1</t>
  </si>
  <si>
    <t>9% National Thermal Power Corporation Ltd SRS XLII NCD RED 25-01-2027**</t>
  </si>
  <si>
    <t>INE733E07HC8</t>
  </si>
  <si>
    <t>6.09% Hindustan Petroleum Corporation Ltd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</si>
  <si>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</si>
  <si>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</si>
  <si>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</si>
  <si>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</si>
  <si>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</si>
  <si>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</si>
  <si>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</si>
  <si>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</si>
  <si>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</si>
  <si>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</si>
  <si>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</si>
  <si>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</si>
  <si>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</si>
  <si>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</si>
  <si>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</si>
  <si>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</si>
  <si>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</si>
  <si>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</si>
  <si>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</si>
  <si>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</si>
  <si>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</si>
  <si>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</si>
  <si>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</si>
  <si>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</si>
  <si>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</si>
  <si>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</si>
  <si>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</si>
  <si>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</si>
  <si>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</si>
  <si>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</si>
  <si>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</si>
  <si>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</si>
  <si>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</si>
  <si>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7.21% West Bengal Sdl 25-01-2027</t>
  </si>
  <si>
    <t>IN3420160142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</si>
  <si>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</si>
  <si>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</si>
  <si>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</si>
  <si>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SEPTEMBER 30, 2024</t>
  </si>
  <si>
    <t>(An open-ended target Maturuty index fund predominantly investing in the constituents of Nifty PSU Bond Plus SDL April 2026 50:50 Index)</t>
  </si>
  <si>
    <t>7.40% National Bank for Agriculture and Rural Development NCD Red 30-01-2026</t>
  </si>
  <si>
    <t>INE261F08DO9</t>
  </si>
  <si>
    <t>7.58% Power Finance Corporation Ltd Sr 222 NCD Red 15-01-26**</t>
  </si>
  <si>
    <t>INE134E08LZ0</t>
  </si>
  <si>
    <t>7.10% Export Import Bank of India NCD Red 18-03-2026**</t>
  </si>
  <si>
    <t>INE514E08GA6</t>
  </si>
  <si>
    <t>7.54% Small Industries Development Bank of India NCD Sr Viii Red 12-01-2026**</t>
  </si>
  <si>
    <t>INE556F08KF5</t>
  </si>
  <si>
    <t>7.23% Small Industries Development Bank of India NCD Red 09-03-2026**</t>
  </si>
  <si>
    <t>INE556F08KC2</t>
  </si>
  <si>
    <t>7.35% National Thermal Power Corporation Ltd NCD LTD. SR 80 NCD RED 17-04-2026**</t>
  </si>
  <si>
    <t>INE733E08247</t>
  </si>
  <si>
    <t>7.54% Housing &amp; Urban Development Corp Ltd NCD Red 11-02-2026**</t>
  </si>
  <si>
    <t>INE031A08855</t>
  </si>
  <si>
    <t>5.94% Rural Electrification Corporation Ltd LTD. NCD RED 31-01-2026**</t>
  </si>
  <si>
    <t>INE020B08DK6</t>
  </si>
  <si>
    <t>7.57% National Bank for Agriculture and Rural Development NCD Sr 23 G Red 19-03-2026</t>
  </si>
  <si>
    <t>INE261F08DW2</t>
  </si>
  <si>
    <t>9.18% Nuclear Power Corporation NCD Red 23-01-2026**</t>
  </si>
  <si>
    <t>INE206D08188</t>
  </si>
  <si>
    <t>7.11% Small Industries Development Bank of India NCD Red 27-02-2026**</t>
  </si>
  <si>
    <t>INE556F08KB4</t>
  </si>
  <si>
    <t>6.18% Mangalore Refinery &amp; Petrochemicals Ltd NCD 29-12-2025**</t>
  </si>
  <si>
    <t>INE103A08043</t>
  </si>
  <si>
    <t>8.18% Export Import Bank of India NCD Red 07-12-2025**</t>
  </si>
  <si>
    <t>INE514E08EU9</t>
  </si>
  <si>
    <t>7.60% Rural Electrification Corporation Ltd NCD Sr 219 Red 27-02-2026**</t>
  </si>
  <si>
    <t>INE020B08EF4</t>
  </si>
  <si>
    <t>7.13% NHPC Ltd Aa Strpp A NCD 11-02-2026**</t>
  </si>
  <si>
    <t>INE848E07AY3</t>
  </si>
  <si>
    <t>5.81% Rural Electrification Corporation Ltd Ltd. NCD Red 31-12-2025</t>
  </si>
  <si>
    <t>INE020B08DH2</t>
  </si>
  <si>
    <t>9.09% Indian Railway Finance Corporation Ltd NCD Red 29-03-2026**</t>
  </si>
  <si>
    <t>INE053F09HM3</t>
  </si>
  <si>
    <t>8.02% Export Import Bank of India NCD Red 20-04-2026**</t>
  </si>
  <si>
    <t>INE514E08FB6</t>
  </si>
  <si>
    <t>8.32% Power Grid Corporation of India Ltd Red 23-12-2025**</t>
  </si>
  <si>
    <t>INE752E07NK9</t>
  </si>
  <si>
    <t>6.89% NHPC Ltd Sr Aa1 Strpp A NCD 11-03-2026**</t>
  </si>
  <si>
    <t>INE848E07BD5</t>
  </si>
  <si>
    <t>7.38% NHPC Ltd Sr Y1 Strpp A NCD 03-01-2026**</t>
  </si>
  <si>
    <t>INE848E07AT3</t>
  </si>
  <si>
    <t>8.14% Nuclear Power Corporation NCD Red 25-03-2026**</t>
  </si>
  <si>
    <t>INE206D08261</t>
  </si>
  <si>
    <t>9.09% Indian Railway Finance Corporation Ltd NCD Red 31-03-2026**</t>
  </si>
  <si>
    <t>INE053F09HN1</t>
  </si>
  <si>
    <t>7.59% Power Finance Corporation Ltd NCD Red 03-11-2025**</t>
  </si>
  <si>
    <t>INE134E08LU1</t>
  </si>
  <si>
    <t>7.44% Rec Ltd Sr 223A NCD Red 30-04-2026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</si>
  <si>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</si>
  <si>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</si>
  <si>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</si>
  <si>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</si>
  <si>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</si>
  <si>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</si>
  <si>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</si>
  <si>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Red 11-02-2026**</t>
  </si>
  <si>
    <t>INE848E07468</t>
  </si>
  <si>
    <t>9.25% Power Grid Corporation of India Ltd NCD Red 26-12-2025**</t>
  </si>
  <si>
    <t>INE752E07JL5</t>
  </si>
  <si>
    <t>5.60% Indian Oil Corporation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</si>
  <si>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</si>
  <si>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</si>
  <si>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</si>
  <si>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</si>
  <si>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</si>
  <si>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</si>
  <si>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</si>
  <si>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8.54% Bihar Sdl Red 10-02-2026</t>
  </si>
  <si>
    <t>IN1320150031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</si>
  <si>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</si>
  <si>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</si>
  <si>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</si>
  <si>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</si>
  <si>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</si>
  <si>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</si>
  <si>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</si>
  <si>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</si>
  <si>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</si>
  <si>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</si>
  <si>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</si>
  <si>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</si>
  <si>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</si>
  <si>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</si>
  <si>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</si>
  <si>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</si>
  <si>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</si>
  <si>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</si>
  <si>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</si>
  <si>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</si>
  <si>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</si>
  <si>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</si>
  <si>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</si>
  <si>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</si>
  <si>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8.29% Andhra Pradesh Sdl Red 13-01-2026</t>
  </si>
  <si>
    <t>IN1020150117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</si>
  <si>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</si>
  <si>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</si>
  <si>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</si>
  <si>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</si>
  <si>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</si>
  <si>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</si>
  <si>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</si>
  <si>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</si>
  <si>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</si>
  <si>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</si>
  <si>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</si>
  <si>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</si>
  <si>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</si>
  <si>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</si>
  <si>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</si>
  <si>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</si>
  <si>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8.36% Maharashtra Sdl Red 27-01-2026</t>
  </si>
  <si>
    <t>IN2220150170</t>
  </si>
  <si>
    <t>8.38% Haryana Sdl Red 27-01-2026</t>
  </si>
  <si>
    <t>IN1620150129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</si>
  <si>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</si>
  <si>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</si>
  <si>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</si>
  <si>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</si>
  <si>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</si>
  <si>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</si>
  <si>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</si>
  <si>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</si>
  <si>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</si>
  <si>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</si>
  <si>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</si>
  <si>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</si>
  <si>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</si>
  <si>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</si>
  <si>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</si>
  <si>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</si>
  <si>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</si>
  <si>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</si>
  <si>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</si>
  <si>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</si>
  <si>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</si>
  <si>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</si>
  <si>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</si>
  <si>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</si>
  <si>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</si>
  <si>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</si>
  <si>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</si>
  <si>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</si>
  <si>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</si>
  <si>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</si>
  <si>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</si>
  <si>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SEPTEMBER 30, 2024</t>
  </si>
  <si>
    <t>(An open-ended debt scheme investing in overnight instruments.)</t>
  </si>
  <si>
    <t>364 Days Tbill Red 03-10-2024</t>
  </si>
  <si>
    <t>IN002023Z299</t>
  </si>
  <si>
    <t>Reverse Repo</t>
  </si>
  <si>
    <t>EDELWEISS OVERNIGHT FUND</t>
  </si>
  <si>
    <t>Overnight Fund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</si>
  <si>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</si>
  <si>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</si>
  <si>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</si>
  <si>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</si>
  <si>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</si>
  <si>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</si>
  <si>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</si>
  <si>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</si>
  <si>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</si>
  <si>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</si>
  <si>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</si>
  <si>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</si>
  <si>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</si>
  <si>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</si>
  <si>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PORTFOLIO STATEMENT OF EDEL NIFTY ALPHA LOW VOLATILITY 30 INDEX FUND AS ON SEPTEMBER 30, 2024</t>
  </si>
  <si>
    <t>(An Open-ended Scheme replicating Nifty Alpha Low Volatility 30 Index.)</t>
  </si>
  <si>
    <t>(a)Listed / Awaiting listing on Stock Exchanges</t>
  </si>
  <si>
    <t>Sun Pharmaceutical Industries Ltd.</t>
  </si>
  <si>
    <t>INE044A01036</t>
  </si>
  <si>
    <t>Pharmaceuticals &amp; Biotechnology</t>
  </si>
  <si>
    <t>Bharti Airtel Ltd.</t>
  </si>
  <si>
    <t>INE397D01024</t>
  </si>
  <si>
    <t>Telecom - Services</t>
  </si>
  <si>
    <t>Bajaj Auto Ltd.</t>
  </si>
  <si>
    <t>INE917I01010</t>
  </si>
  <si>
    <t>Automobiles</t>
  </si>
  <si>
    <t>ICICI Bank Ltd.</t>
  </si>
  <si>
    <t>INE090A01021</t>
  </si>
  <si>
    <t>Banks</t>
  </si>
  <si>
    <t>Lupin Ltd.</t>
  </si>
  <si>
    <t>INE326A01037</t>
  </si>
  <si>
    <t>ITC Ltd.</t>
  </si>
  <si>
    <t>INE154A01025</t>
  </si>
  <si>
    <t>Diversified FMCG</t>
  </si>
  <si>
    <t>Colgate Palmolive (India) Ltd.</t>
  </si>
  <si>
    <t>INE259A01022</t>
  </si>
  <si>
    <t>Personal Products</t>
  </si>
  <si>
    <t>Britannia Industries Ltd.</t>
  </si>
  <si>
    <t>INE216A01030</t>
  </si>
  <si>
    <t>Food Products</t>
  </si>
  <si>
    <t>NTPC Ltd.</t>
  </si>
  <si>
    <t>INE733E01010</t>
  </si>
  <si>
    <t>Power</t>
  </si>
  <si>
    <t>Maruti Suzuki India Ltd.</t>
  </si>
  <si>
    <t>INE585B01010</t>
  </si>
  <si>
    <t>Reliance Industries Ltd.</t>
  </si>
  <si>
    <t>INE002A01018</t>
  </si>
  <si>
    <t>Petroleum Products</t>
  </si>
  <si>
    <t>Ultratech Cement Ltd.</t>
  </si>
  <si>
    <t>INE481G01011</t>
  </si>
  <si>
    <t>Cement &amp; Cement Products</t>
  </si>
  <si>
    <t>Dr. Reddy's Laboratories Ltd.</t>
  </si>
  <si>
    <t>INE089A01023</t>
  </si>
  <si>
    <t>Nestle India Ltd.</t>
  </si>
  <si>
    <t>INE239A01024</t>
  </si>
  <si>
    <t>TVS Motor Company Ltd.</t>
  </si>
  <si>
    <t>INE494B01023</t>
  </si>
  <si>
    <t>Titan Company Ltd.</t>
  </si>
  <si>
    <t>INE280A01028</t>
  </si>
  <si>
    <t>Consumer Durables</t>
  </si>
  <si>
    <t>Larsen &amp; Toubro Ltd.</t>
  </si>
  <si>
    <t>INE018A01030</t>
  </si>
  <si>
    <t>Construction</t>
  </si>
  <si>
    <t>ICICI Lombard General Insurance Co. Ltd.</t>
  </si>
  <si>
    <t>INE765G01017</t>
  </si>
  <si>
    <t>Insurance</t>
  </si>
  <si>
    <t>Grasim Industries Ltd.</t>
  </si>
  <si>
    <t>INE047A01021</t>
  </si>
  <si>
    <t>Siemens Ltd.</t>
  </si>
  <si>
    <t>INE003A01024</t>
  </si>
  <si>
    <t>Electrical Equipment</t>
  </si>
  <si>
    <t>Cummins India Ltd.</t>
  </si>
  <si>
    <t>INE298A01020</t>
  </si>
  <si>
    <t>Industrial Products</t>
  </si>
  <si>
    <t>Tata Consumer Products Ltd.</t>
  </si>
  <si>
    <t>INE192A01025</t>
  </si>
  <si>
    <t>Agricultural Food &amp; other Products</t>
  </si>
  <si>
    <t>Tata Motors Ltd.</t>
  </si>
  <si>
    <t>INE155A01022</t>
  </si>
  <si>
    <t>State Bank of India</t>
  </si>
  <si>
    <t>INE062A01020</t>
  </si>
  <si>
    <t>Axis Bank Ltd.</t>
  </si>
  <si>
    <t>INE238A01034</t>
  </si>
  <si>
    <t>Bosch Ltd.</t>
  </si>
  <si>
    <t>INE323A01026</t>
  </si>
  <si>
    <t>Auto Components</t>
  </si>
  <si>
    <t>Oil &amp; Natural Gas Corporation Ltd.</t>
  </si>
  <si>
    <t>INE213A01029</t>
  </si>
  <si>
    <t>Oil</t>
  </si>
  <si>
    <t>Torrent Pharmaceuticals Ltd.</t>
  </si>
  <si>
    <t>INE685A01028</t>
  </si>
  <si>
    <t>MRF Ltd.</t>
  </si>
  <si>
    <t>INE883A01011</t>
  </si>
  <si>
    <t>Zydus Lifesciences Ltd.</t>
  </si>
  <si>
    <t>INE010B01027</t>
  </si>
  <si>
    <t>(b) Unlisted</t>
  </si>
  <si>
    <t>NA</t>
  </si>
  <si>
    <t>Since the Scheme was launched during the current half year, there are no comparative NAVs for beginning of the period.</t>
  </si>
  <si>
    <t>7. Portfolio Turnover Ratio</t>
  </si>
  <si>
    <t>Edelweiss Nifty Alpha Low Volatility 30 Index Fund</t>
  </si>
  <si>
    <t>PORTFOLIO STATEMENT OF EDELWEISS ARBITRAGE FUND AS ON SEPTEMBER 30, 2024</t>
  </si>
  <si>
    <t>(An open ended scheme investing in arbitrage opportunities)</t>
  </si>
  <si>
    <t>HDFC Bank Ltd.</t>
  </si>
  <si>
    <t>INE040A01034</t>
  </si>
  <si>
    <t>Tata Consultancy Services Ltd.</t>
  </si>
  <si>
    <t>INE467B01029</t>
  </si>
  <si>
    <t>IT - Software</t>
  </si>
  <si>
    <t>Adani Enterprises Ltd.</t>
  </si>
  <si>
    <t>INE423A01024</t>
  </si>
  <si>
    <t>Metals &amp; Minerals Trading</t>
  </si>
  <si>
    <t>IndusInd Bank Ltd.</t>
  </si>
  <si>
    <t>INE095A01012</t>
  </si>
  <si>
    <t>Vedanta Ltd.</t>
  </si>
  <si>
    <t>INE205A01025</t>
  </si>
  <si>
    <t>Diversified Metals</t>
  </si>
  <si>
    <t>Infosys Ltd.</t>
  </si>
  <si>
    <t>INE009A01021</t>
  </si>
  <si>
    <t>InterGlobe Aviation Ltd.</t>
  </si>
  <si>
    <t>INE646L01027</t>
  </si>
  <si>
    <t>Transport Services</t>
  </si>
  <si>
    <t>REC Ltd.</t>
  </si>
  <si>
    <t>INE020B01018</t>
  </si>
  <si>
    <t>Finance</t>
  </si>
  <si>
    <t>Kotak Mahindra Bank Ltd.</t>
  </si>
  <si>
    <t>INE237A01028</t>
  </si>
  <si>
    <t>Bajaj Finance Ltd.</t>
  </si>
  <si>
    <t>INE296A01024</t>
  </si>
  <si>
    <t>Bank of Baroda</t>
  </si>
  <si>
    <t>INE028A01039</t>
  </si>
  <si>
    <t>Hindustan Aeronautics Ltd.</t>
  </si>
  <si>
    <t>INE066F01020</t>
  </si>
  <si>
    <t>Aerospace &amp; Defense</t>
  </si>
  <si>
    <t>Vodafone Idea Ltd.</t>
  </si>
  <si>
    <t>INE669E01016</t>
  </si>
  <si>
    <t>Bharat Electronics Ltd.</t>
  </si>
  <si>
    <t>INE263A01024</t>
  </si>
  <si>
    <t>Hindalco Industries Ltd.</t>
  </si>
  <si>
    <t>INE038A01020</t>
  </si>
  <si>
    <t>Non - Ferrous Metals</t>
  </si>
  <si>
    <t>Polycab India Ltd.</t>
  </si>
  <si>
    <t>INE455K01017</t>
  </si>
  <si>
    <t>Power Finance Corporation Ltd.</t>
  </si>
  <si>
    <t>INE134E01011</t>
  </si>
  <si>
    <t>Steel Authority of India Ltd.</t>
  </si>
  <si>
    <t>INE114A01011</t>
  </si>
  <si>
    <t>Ferrous Metals</t>
  </si>
  <si>
    <t>Bandhan Bank Ltd.</t>
  </si>
  <si>
    <t>INE545U01014</t>
  </si>
  <si>
    <t>Indus Towers Ltd.</t>
  </si>
  <si>
    <t>INE121J01017</t>
  </si>
  <si>
    <t>Dixon Technologies (India) Ltd.</t>
  </si>
  <si>
    <t>INE935N01020</t>
  </si>
  <si>
    <t>Punjab National Bank</t>
  </si>
  <si>
    <t>INE160A01022</t>
  </si>
  <si>
    <t>Aurobindo Pharma Ltd.</t>
  </si>
  <si>
    <t>INE406A01037</t>
  </si>
  <si>
    <t>Oberoi Realty Ltd.</t>
  </si>
  <si>
    <t>INE093I01010</t>
  </si>
  <si>
    <t>Realty</t>
  </si>
  <si>
    <t>Hindustan Petroleum Corporation Ltd.</t>
  </si>
  <si>
    <t>INE094A01015</t>
  </si>
  <si>
    <t>GMR Airports Infrastructure Ltd.</t>
  </si>
  <si>
    <t>INE776C01039</t>
  </si>
  <si>
    <t>Transport Infrastructure</t>
  </si>
  <si>
    <t>DLF Ltd.</t>
  </si>
  <si>
    <t>INE271C01023</t>
  </si>
  <si>
    <t>Trent Ltd.</t>
  </si>
  <si>
    <t>INE849A01020</t>
  </si>
  <si>
    <t>Retailing</t>
  </si>
  <si>
    <t>Canara Bank</t>
  </si>
  <si>
    <t>INE476A01022</t>
  </si>
  <si>
    <t>Wipro Ltd.</t>
  </si>
  <si>
    <t>INE075A01022</t>
  </si>
  <si>
    <t>Coal India Ltd.</t>
  </si>
  <si>
    <t>INE522F01014</t>
  </si>
  <si>
    <t>Consumable Fuels</t>
  </si>
  <si>
    <t>Aditya Birla Fashion and Retail Ltd.</t>
  </si>
  <si>
    <t>INE647O01011</t>
  </si>
  <si>
    <t>LIC Housing Finance Ltd.</t>
  </si>
  <si>
    <t>INE115A01026</t>
  </si>
  <si>
    <t>Mahindra &amp; Mahindra Ltd.</t>
  </si>
  <si>
    <t>INE101A01026</t>
  </si>
  <si>
    <t>Manappuram Finance Ltd.</t>
  </si>
  <si>
    <t>INE522D01027</t>
  </si>
  <si>
    <t>Coforge Ltd.</t>
  </si>
  <si>
    <t>INE591G01017</t>
  </si>
  <si>
    <t>Oracle Financial Services Software Ltd.</t>
  </si>
  <si>
    <t>INE881D01027</t>
  </si>
  <si>
    <t>Tata Power Company Ltd.</t>
  </si>
  <si>
    <t>INE245A01021</t>
  </si>
  <si>
    <t>Hindustan Copper Ltd.</t>
  </si>
  <si>
    <t>INE531E01026</t>
  </si>
  <si>
    <t>NMDC Ltd.</t>
  </si>
  <si>
    <t>INE584A01023</t>
  </si>
  <si>
    <t>Minerals &amp; Mining</t>
  </si>
  <si>
    <t>RBL Bank Ltd.</t>
  </si>
  <si>
    <t>INE976G01028</t>
  </si>
  <si>
    <t>Tata Steel Ltd.</t>
  </si>
  <si>
    <t>INE081A01020</t>
  </si>
  <si>
    <t>Atul Ltd.</t>
  </si>
  <si>
    <t>INE100A01010</t>
  </si>
  <si>
    <t>Chemicals &amp; Petrochemicals</t>
  </si>
  <si>
    <t>Shriram Finance Ltd.</t>
  </si>
  <si>
    <t>INE721A01013</t>
  </si>
  <si>
    <t>ACC Ltd.</t>
  </si>
  <si>
    <t>INE012A01025</t>
  </si>
  <si>
    <t>Indian Oil Corporation Ltd.</t>
  </si>
  <si>
    <t>INE242A01010</t>
  </si>
  <si>
    <t>IDFC Ltd.</t>
  </si>
  <si>
    <t>INE043D01016</t>
  </si>
  <si>
    <t>HDFC Life Insurance Company Ltd.</t>
  </si>
  <si>
    <t>INE795G01014</t>
  </si>
  <si>
    <t>Persistent Systems Ltd.</t>
  </si>
  <si>
    <t>INE262H01021</t>
  </si>
  <si>
    <t>Cholamandalam Investment &amp; Finance Company Ltd.</t>
  </si>
  <si>
    <t>INE121A01024</t>
  </si>
  <si>
    <t>National Aluminium Company Ltd.</t>
  </si>
  <si>
    <t>INE139A01034</t>
  </si>
  <si>
    <t>Biocon Ltd.</t>
  </si>
  <si>
    <t>INE376G01013</t>
  </si>
  <si>
    <t>Bharat Heavy Electricals Ltd.</t>
  </si>
  <si>
    <t>INE257A01026</t>
  </si>
  <si>
    <t>Bharat Petroleum Corporation Ltd.</t>
  </si>
  <si>
    <t>INE029A01011</t>
  </si>
  <si>
    <t>Alkem Laboratories Ltd.</t>
  </si>
  <si>
    <t>INE540L01014</t>
  </si>
  <si>
    <t>Laurus Labs Ltd.</t>
  </si>
  <si>
    <t>INE947Q01028</t>
  </si>
  <si>
    <t>Indian Railway Catering &amp;Tou. Corp. Ltd.</t>
  </si>
  <si>
    <t>INE335Y01020</t>
  </si>
  <si>
    <t>Leisure Services</t>
  </si>
  <si>
    <t>United Spirits Ltd.</t>
  </si>
  <si>
    <t>INE854D01024</t>
  </si>
  <si>
    <t>Beverages</t>
  </si>
  <si>
    <t>The Federal Bank Ltd.</t>
  </si>
  <si>
    <t>INE171A01029</t>
  </si>
  <si>
    <t>Multi Commodity Exchange Of India Ltd.</t>
  </si>
  <si>
    <t>INE745G01035</t>
  </si>
  <si>
    <t>Capital Markets</t>
  </si>
  <si>
    <t>UPL Ltd.</t>
  </si>
  <si>
    <t>INE628A01036</t>
  </si>
  <si>
    <t>Fertilizers &amp; Agrochemicals</t>
  </si>
  <si>
    <t>Ambuja Cements Ltd.</t>
  </si>
  <si>
    <t>INE079A01024</t>
  </si>
  <si>
    <t>Tech Mahindra Ltd.</t>
  </si>
  <si>
    <t>INE669C01036</t>
  </si>
  <si>
    <t>Muthoot Finance Ltd.</t>
  </si>
  <si>
    <t>INE414G01012</t>
  </si>
  <si>
    <t>Mphasis Ltd.</t>
  </si>
  <si>
    <t>INE356A01018</t>
  </si>
  <si>
    <t>Tata Communications Ltd.</t>
  </si>
  <si>
    <t>INE151A01013</t>
  </si>
  <si>
    <t>Cipla Ltd.</t>
  </si>
  <si>
    <t>INE059A01026</t>
  </si>
  <si>
    <t>Indian Energy Exchange Ltd.</t>
  </si>
  <si>
    <t>INE022Q01020</t>
  </si>
  <si>
    <t>Aditya Birla Capital Ltd.</t>
  </si>
  <si>
    <t>INE674K01013</t>
  </si>
  <si>
    <t>Navin Fluorine International Ltd.</t>
  </si>
  <si>
    <t>INE048G01026</t>
  </si>
  <si>
    <t>Berger Paints (I) Ltd.</t>
  </si>
  <si>
    <t>INE463A01038</t>
  </si>
  <si>
    <t>Escorts Kubota Ltd.</t>
  </si>
  <si>
    <t>INE042A01014</t>
  </si>
  <si>
    <t>Agricultural, Commercial &amp; Construction Vehicles</t>
  </si>
  <si>
    <t>Hero MotoCorp Ltd.</t>
  </si>
  <si>
    <t>INE158A01026</t>
  </si>
  <si>
    <t>Eicher Motors Ltd.</t>
  </si>
  <si>
    <t>INE066A01021</t>
  </si>
  <si>
    <t>Hindustan Unilever Ltd.</t>
  </si>
  <si>
    <t>INE030A01027</t>
  </si>
  <si>
    <t>Jindal Steel &amp; Power Ltd.</t>
  </si>
  <si>
    <t>INE749A01030</t>
  </si>
  <si>
    <t>LTIMindtree Ltd.</t>
  </si>
  <si>
    <t>INE214T01019</t>
  </si>
  <si>
    <t>ABB India Ltd.</t>
  </si>
  <si>
    <t>INE117A01022</t>
  </si>
  <si>
    <t>Chambal Fertilizers &amp; Chemicals Ltd.</t>
  </si>
  <si>
    <t>INE085A01013</t>
  </si>
  <si>
    <t>SBI Cards &amp; Payment Services Ltd.</t>
  </si>
  <si>
    <t>INE018E01016</t>
  </si>
  <si>
    <t>Exide Industries Ltd.</t>
  </si>
  <si>
    <t>INE302A01020</t>
  </si>
  <si>
    <t>Adani Ports &amp; Special Economic Zone Ltd.</t>
  </si>
  <si>
    <t>INE742F01042</t>
  </si>
  <si>
    <t>Divi's Laboratories Ltd.</t>
  </si>
  <si>
    <t>INE361B01024</t>
  </si>
  <si>
    <t>Bharat Forge Ltd.</t>
  </si>
  <si>
    <t>INE465A01025</t>
  </si>
  <si>
    <t>HDFC Asset Management Company Ltd.</t>
  </si>
  <si>
    <t>INE127D01025</t>
  </si>
  <si>
    <t>Container Corporation Of India Ltd.</t>
  </si>
  <si>
    <t>INE111A01025</t>
  </si>
  <si>
    <t>Glenmark Pharmaceuticals Ltd.</t>
  </si>
  <si>
    <t>INE935A01035</t>
  </si>
  <si>
    <t>Indiamart Intermesh Ltd.</t>
  </si>
  <si>
    <t>INE933S01016</t>
  </si>
  <si>
    <t>L&amp;T Finance Ltd.</t>
  </si>
  <si>
    <t>INE498L01015</t>
  </si>
  <si>
    <t>Power Grid Corporation of India Ltd.</t>
  </si>
  <si>
    <t>INE752E01010</t>
  </si>
  <si>
    <t>Tata Chemicals Ltd.</t>
  </si>
  <si>
    <t>INE092A01019</t>
  </si>
  <si>
    <t>Crompton Greaves Cons Electrical Ltd.</t>
  </si>
  <si>
    <t>INE299U01018</t>
  </si>
  <si>
    <t>Marico Ltd.</t>
  </si>
  <si>
    <t>INE196A01026</t>
  </si>
  <si>
    <t>GAIL (India) Ltd.</t>
  </si>
  <si>
    <t>INE129A01019</t>
  </si>
  <si>
    <t>Gas</t>
  </si>
  <si>
    <t>SBI Life Insurance Company Ltd.</t>
  </si>
  <si>
    <t>INE123W01016</t>
  </si>
  <si>
    <t>Havells India Ltd.</t>
  </si>
  <si>
    <t>INE176B01034</t>
  </si>
  <si>
    <t>ICICI Prudential Life Insurance Co Ltd.</t>
  </si>
  <si>
    <t>INE726G01019</t>
  </si>
  <si>
    <t>Abbott India Ltd.</t>
  </si>
  <si>
    <t>INE358A01014</t>
  </si>
  <si>
    <t>Coromandel International Ltd.</t>
  </si>
  <si>
    <t>INE169A01031</t>
  </si>
  <si>
    <t>Shree Cement Ltd.</t>
  </si>
  <si>
    <t>INE070A01015</t>
  </si>
  <si>
    <t>Jubilant Foodworks Ltd.</t>
  </si>
  <si>
    <t>INE797F01020</t>
  </si>
  <si>
    <t>The Ramco Cements Ltd.</t>
  </si>
  <si>
    <t>INE331A01037</t>
  </si>
  <si>
    <t>SRF Ltd.</t>
  </si>
  <si>
    <t>INE647A01010</t>
  </si>
  <si>
    <t>The Indian Hotels Company Ltd.</t>
  </si>
  <si>
    <t>INE053A01029</t>
  </si>
  <si>
    <t>Aarti Industries Ltd.</t>
  </si>
  <si>
    <t>INE769A01020</t>
  </si>
  <si>
    <t>United Breweries Ltd.</t>
  </si>
  <si>
    <t>INE686F01025</t>
  </si>
  <si>
    <t>P I INDUSTRIES LIMITED</t>
  </si>
  <si>
    <t>INE603J01030</t>
  </si>
  <si>
    <t>IPCA Laboratories Ltd.</t>
  </si>
  <si>
    <t>INE571A01038</t>
  </si>
  <si>
    <t>Page Industries Ltd.</t>
  </si>
  <si>
    <t>INE761H01022</t>
  </si>
  <si>
    <t>Textiles &amp; Apparels</t>
  </si>
  <si>
    <t>Apollo Hospitals Enterprise Ltd.</t>
  </si>
  <si>
    <t>INE437A01024</t>
  </si>
  <si>
    <t>Healthcare Services</t>
  </si>
  <si>
    <t>Syngene International Ltd.</t>
  </si>
  <si>
    <t>INE398R01022</t>
  </si>
  <si>
    <t>Pidilite Industries Ltd.</t>
  </si>
  <si>
    <t>INE318A01026</t>
  </si>
  <si>
    <t>Gujarat Narmada Valley Fert &amp; Chem Ltd.</t>
  </si>
  <si>
    <t>INE113A01013</t>
  </si>
  <si>
    <t>HCL Technologies Ltd.</t>
  </si>
  <si>
    <t>INE860A01027</t>
  </si>
  <si>
    <t>JSW Steel Ltd.</t>
  </si>
  <si>
    <t>INE019A01038</t>
  </si>
  <si>
    <t>Max Financial Services Ltd.</t>
  </si>
  <si>
    <t>INE180A01020</t>
  </si>
  <si>
    <t>Samvardhana Motherson International Ltd.</t>
  </si>
  <si>
    <t>INE775A01035</t>
  </si>
  <si>
    <t>Dalmia Bharat Ltd.</t>
  </si>
  <si>
    <t>INE00R701025</t>
  </si>
  <si>
    <t>Mahanagar Gas Ltd.</t>
  </si>
  <si>
    <t>INE002S01010</t>
  </si>
  <si>
    <t>Voltas Ltd.</t>
  </si>
  <si>
    <t>INE226A01021</t>
  </si>
  <si>
    <t>Indraprastha Gas Ltd.</t>
  </si>
  <si>
    <t>INE203G01027</t>
  </si>
  <si>
    <t>Godrej Properties Ltd.</t>
  </si>
  <si>
    <t>INE484J01027</t>
  </si>
  <si>
    <t>City Union Bank Ltd.</t>
  </si>
  <si>
    <t>INE491A01021</t>
  </si>
  <si>
    <t>Balkrishna Industries Ltd.</t>
  </si>
  <si>
    <t>INE787D01026</t>
  </si>
  <si>
    <t>Birlasoft Ltd.</t>
  </si>
  <si>
    <t>INE836A01035</t>
  </si>
  <si>
    <t>Dr. Lal Path Labs Ltd.</t>
  </si>
  <si>
    <t>INE600L01024</t>
  </si>
  <si>
    <t>Piramal Enterprises Ltd.</t>
  </si>
  <si>
    <t>INE140A01024</t>
  </si>
  <si>
    <t>Bata India Ltd.</t>
  </si>
  <si>
    <t>INE176A01028</t>
  </si>
  <si>
    <t>Bajaj Finserv Ltd.</t>
  </si>
  <si>
    <t>INE918I01026</t>
  </si>
  <si>
    <t>Metropolis Healthcare Ltd.</t>
  </si>
  <si>
    <t>INE112L01020</t>
  </si>
  <si>
    <t>Asian Paints Ltd.</t>
  </si>
  <si>
    <t>INE021A01026</t>
  </si>
  <si>
    <t>Petronet LNG Ltd.</t>
  </si>
  <si>
    <t>INE347G01014</t>
  </si>
  <si>
    <t>AU Small Finance Bank Ltd.</t>
  </si>
  <si>
    <t>INE949L01017</t>
  </si>
  <si>
    <t>Gujarat Gas Ltd.</t>
  </si>
  <si>
    <t>INE844O01030</t>
  </si>
  <si>
    <t>Astral Ltd.</t>
  </si>
  <si>
    <t>INE006I01046</t>
  </si>
  <si>
    <t>PVR Inox Ltd.</t>
  </si>
  <si>
    <t>INE191H01014</t>
  </si>
  <si>
    <t>Entertainment</t>
  </si>
  <si>
    <t>Ashok Leyland Ltd.</t>
  </si>
  <si>
    <t>INE208A01029</t>
  </si>
  <si>
    <t>Derivatives</t>
  </si>
  <si>
    <t>(a) Index/Stock Future</t>
  </si>
  <si>
    <t>Ashok Leyland Ltd.31/10/2024</t>
  </si>
  <si>
    <t>PVR Inox Ltd.31/10/2024</t>
  </si>
  <si>
    <t>Hindustan Unilever Ltd.28/11/2024</t>
  </si>
  <si>
    <t>Torrent Pharmaceuticals Ltd.31/10/2024</t>
  </si>
  <si>
    <t>Bajaj Auto Ltd.31/10/2024</t>
  </si>
  <si>
    <t>Astral Ltd.31/10/2024</t>
  </si>
  <si>
    <t>Gujarat Gas Ltd.31/10/2024</t>
  </si>
  <si>
    <t>AU Small Finance Bank Ltd.31/10/2024</t>
  </si>
  <si>
    <t>Petronet LNG Ltd.31/10/2024</t>
  </si>
  <si>
    <t>Asian Paints Ltd.31/10/2024</t>
  </si>
  <si>
    <t>Metropolis Healthcare Ltd.31/10/2024</t>
  </si>
  <si>
    <t>Bajaj Finserv Ltd.31/10/2024</t>
  </si>
  <si>
    <t>Bata India Ltd.31/10/2024</t>
  </si>
  <si>
    <t>Piramal Enterprises Ltd.31/10/2024</t>
  </si>
  <si>
    <t>Dr. Lal Path Labs Ltd.31/10/2024</t>
  </si>
  <si>
    <t>Birlasoft Ltd.31/10/2024</t>
  </si>
  <si>
    <t>Tata Consumer Products Ltd.31/10/2024</t>
  </si>
  <si>
    <t>Balkrishna Industries Ltd.31/10/2024</t>
  </si>
  <si>
    <t>City Union Bank Ltd.31/10/2024</t>
  </si>
  <si>
    <t>Godrej Properties Ltd.31/10/2024</t>
  </si>
  <si>
    <t>Indraprastha Gas Ltd.31/10/2024</t>
  </si>
  <si>
    <t>Voltas Ltd.31/10/2024</t>
  </si>
  <si>
    <t>Mahanagar Gas Ltd.31/10/2024</t>
  </si>
  <si>
    <t>Dalmia Bharat Ltd.31/10/2024</t>
  </si>
  <si>
    <t>Samvardhana Motherson International Ltd.31/10/2024</t>
  </si>
  <si>
    <t>Max Financial Services Ltd.31/10/2024</t>
  </si>
  <si>
    <t>HCL Technologies Ltd.31/10/2024</t>
  </si>
  <si>
    <t>JSW Steel Ltd.31/10/2024</t>
  </si>
  <si>
    <t>Gujarat Narmada Valley Fert &amp; Chem Ltd.31/10/2024</t>
  </si>
  <si>
    <t>Pidilite Industries Ltd.31/10/2024</t>
  </si>
  <si>
    <t>Syngene International Ltd.31/10/2024</t>
  </si>
  <si>
    <t>Apollo Hospitals Enterprise Ltd.31/10/2024</t>
  </si>
  <si>
    <t>Page Industries Ltd.31/10/2024</t>
  </si>
  <si>
    <t>IPCA Laboratories Ltd.31/10/2024</t>
  </si>
  <si>
    <t>P I INDUSTRIES LIMITED31/10/2024</t>
  </si>
  <si>
    <t>United Breweries Ltd.31/10/2024</t>
  </si>
  <si>
    <t>Aarti Industries Ltd.31/10/2024</t>
  </si>
  <si>
    <t>The Indian Hotels Company Ltd.31/10/2024</t>
  </si>
  <si>
    <t>SRF Ltd.31/10/2024</t>
  </si>
  <si>
    <t>The Ramco Cements Ltd.31/10/2024</t>
  </si>
  <si>
    <t>Jubilant Foodworks Ltd.31/10/2024</t>
  </si>
  <si>
    <t>Shree Cement Ltd.31/10/2024</t>
  </si>
  <si>
    <t>Coromandel International Ltd.31/10/2024</t>
  </si>
  <si>
    <t>Abbott India Ltd.31/10/2024</t>
  </si>
  <si>
    <t>ICICI Prudential Life Insurance Co Ltd.31/10/2024</t>
  </si>
  <si>
    <t>Havells India Ltd.31/10/2024</t>
  </si>
  <si>
    <t>SBI Life Insurance Company Ltd.31/10/2024</t>
  </si>
  <si>
    <t>Siemens Ltd.31/10/2024</t>
  </si>
  <si>
    <t>GAIL (India) Ltd.31/10/2024</t>
  </si>
  <si>
    <t>Marico Ltd.31/10/2024</t>
  </si>
  <si>
    <t>Crompton Greaves Cons Electrical Ltd.31/10/2024</t>
  </si>
  <si>
    <t>Tata Chemicals Ltd.31/10/2024</t>
  </si>
  <si>
    <t>Power Grid Corporation of India Ltd.31/10/2024</t>
  </si>
  <si>
    <t>Ultratech Cement Ltd.31/10/2024</t>
  </si>
  <si>
    <t>L&amp;T Finance Ltd.31/10/2024</t>
  </si>
  <si>
    <t>Indiamart Intermesh Ltd.31/10/2024</t>
  </si>
  <si>
    <t>Glenmark Pharmaceuticals Ltd.31/10/2024</t>
  </si>
  <si>
    <t>Container Corporation Of India Ltd.31/10/2024</t>
  </si>
  <si>
    <t>HDFC Asset Management Company Ltd.31/10/2024</t>
  </si>
  <si>
    <t>Divi's Laboratories Ltd.31/10/2024</t>
  </si>
  <si>
    <t>Bharat Forge Ltd.31/10/2024</t>
  </si>
  <si>
    <t>Adani Ports &amp; Special Economic Zone Ltd.31/10/2024</t>
  </si>
  <si>
    <t>Exide Industries Ltd.31/10/2024</t>
  </si>
  <si>
    <t>SBI Cards &amp; Payment Services Ltd.31/10/2024</t>
  </si>
  <si>
    <t>Grasim Industries Ltd.31/10/2024</t>
  </si>
  <si>
    <t>Chambal Fertilizers &amp; Chemicals Ltd.31/10/2024</t>
  </si>
  <si>
    <t>ABB India Ltd.31/10/2024</t>
  </si>
  <si>
    <t>ICICI Bank Ltd.31/10/2024</t>
  </si>
  <si>
    <t>LTIMindtree Ltd.31/10/2024</t>
  </si>
  <si>
    <t>Jindal Steel &amp; Power Ltd.31/10/2024</t>
  </si>
  <si>
    <t>Hindustan Unilever Ltd.31/10/2024</t>
  </si>
  <si>
    <t>Eicher Motors Ltd.31/10/2024</t>
  </si>
  <si>
    <t>Hero MotoCorp Ltd.31/10/2024</t>
  </si>
  <si>
    <t>Escorts Kubota Ltd.31/10/2024</t>
  </si>
  <si>
    <t>Berger Paints (I) Ltd.31/10/2024</t>
  </si>
  <si>
    <t>Navin Fluorine International Ltd.31/10/2024</t>
  </si>
  <si>
    <t>Aditya Birla Capital Ltd.31/10/2024</t>
  </si>
  <si>
    <t>Indian Energy Exchange Ltd.31/10/2024</t>
  </si>
  <si>
    <t>Cipla Ltd.31/10/2024</t>
  </si>
  <si>
    <t>Tata Communications Ltd.31/10/2024</t>
  </si>
  <si>
    <t>Mphasis Ltd.31/10/2024</t>
  </si>
  <si>
    <t>Muthoot Finance Ltd.31/10/2024</t>
  </si>
  <si>
    <t>Tech Mahindra Ltd.31/10/2024</t>
  </si>
  <si>
    <t>MRF Ltd.31/10/2024</t>
  </si>
  <si>
    <t>Ambuja Cements Ltd.31/10/2024</t>
  </si>
  <si>
    <t>UPL Ltd.31/10/2024</t>
  </si>
  <si>
    <t>Multi Commodity Exchange Of India Ltd.31/10/2024</t>
  </si>
  <si>
    <t>Zydus Lifesciences Ltd.31/10/2024</t>
  </si>
  <si>
    <t>The Federal Bank Ltd.31/10/2024</t>
  </si>
  <si>
    <t>United Spirits Ltd.31/10/2024</t>
  </si>
  <si>
    <t>State Bank of India31/10/2024</t>
  </si>
  <si>
    <t>Indian Railway Catering &amp;Tou. Corp. Ltd.31/10/2024</t>
  </si>
  <si>
    <t>Laurus Labs Ltd.31/10/2024</t>
  </si>
  <si>
    <t>Britannia Industries Ltd.31/10/2024</t>
  </si>
  <si>
    <t>Larsen &amp; Toubro Ltd.31/10/2024</t>
  </si>
  <si>
    <t>Bharat Petroleum Corporation Ltd.31/10/2024</t>
  </si>
  <si>
    <t>Alkem Laboratories Ltd.31/10/2024</t>
  </si>
  <si>
    <t>Bharat Heavy Electricals Ltd.31/10/2024</t>
  </si>
  <si>
    <t>Biocon Ltd.31/10/2024</t>
  </si>
  <si>
    <t>National Aluminium Company Ltd.31/10/2024</t>
  </si>
  <si>
    <t>Cholamandalam Investment &amp; Finance Company Ltd.31/10/2024</t>
  </si>
  <si>
    <t>Persistent Systems Ltd.31/10/2024</t>
  </si>
  <si>
    <t>IDFC Ltd.31/10/2024</t>
  </si>
  <si>
    <t>HDFC Life Insurance Company Ltd.31/10/2024</t>
  </si>
  <si>
    <t>Titan Company Ltd.31/10/2024</t>
  </si>
  <si>
    <t>Indian Oil Corporation Ltd.31/10/2024</t>
  </si>
  <si>
    <t>ACC Ltd.31/10/2024</t>
  </si>
  <si>
    <t>Shriram Finance Ltd.31/10/2024</t>
  </si>
  <si>
    <t>Atul Ltd.31/10/2024</t>
  </si>
  <si>
    <t>Tata Steel Ltd.31/10/2024</t>
  </si>
  <si>
    <t>RBL Bank Ltd.31/10/2024</t>
  </si>
  <si>
    <t>NMDC Ltd.31/10/2024</t>
  </si>
  <si>
    <t>Axis Bank Ltd.31/10/2024</t>
  </si>
  <si>
    <t>Hindustan Copper Ltd.31/10/2024</t>
  </si>
  <si>
    <t>ITC Ltd.31/10/2024</t>
  </si>
  <si>
    <t>Tata Power Company Ltd.31/10/2024</t>
  </si>
  <si>
    <t>Oracle Financial Services Software Ltd.31/10/2024</t>
  </si>
  <si>
    <t>Coforge Ltd.31/10/2024</t>
  </si>
  <si>
    <t>Cummins India Ltd.31/10/2024</t>
  </si>
  <si>
    <t>Maruti Suzuki India Ltd.31/10/2024</t>
  </si>
  <si>
    <t>Manappuram Finance Ltd.31/10/2024</t>
  </si>
  <si>
    <t>Dr. Reddy's Laboratories Ltd.31/10/2024</t>
  </si>
  <si>
    <t>Mahindra &amp; Mahindra Ltd.31/10/2024</t>
  </si>
  <si>
    <t>Nestle India Ltd.31/10/2024</t>
  </si>
  <si>
    <t>LIC Housing Finance Ltd.31/10/2024</t>
  </si>
  <si>
    <t>Aditya Birla Fashion and Retail Ltd.31/10/2024</t>
  </si>
  <si>
    <t>Lupin Ltd.31/10/2024</t>
  </si>
  <si>
    <t>Coal India Ltd.31/10/2024</t>
  </si>
  <si>
    <t>Wipro Ltd.31/10/2024</t>
  </si>
  <si>
    <t>Canara Bank31/10/2024</t>
  </si>
  <si>
    <t>TVS Motor Company Ltd.31/10/2024</t>
  </si>
  <si>
    <t>Trent Ltd.31/10/2024</t>
  </si>
  <si>
    <t>DLF Ltd.31/10/2024</t>
  </si>
  <si>
    <t>GMR Airports Infrastructure Ltd.31/10/2024</t>
  </si>
  <si>
    <t>Colgate Palmolive (India) Ltd.31/10/2024</t>
  </si>
  <si>
    <t>Hindustan Petroleum Corporation Ltd.31/10/2024</t>
  </si>
  <si>
    <t>Oberoi Realty Ltd.31/10/2024</t>
  </si>
  <si>
    <t>Aurobindo Pharma Ltd.31/10/2024</t>
  </si>
  <si>
    <t>Punjab National Bank31/10/2024</t>
  </si>
  <si>
    <t>Dixon Technologies (India) Ltd.31/10/2024</t>
  </si>
  <si>
    <t>Indus Towers Ltd.31/10/2024</t>
  </si>
  <si>
    <t>Steel Authority of India Ltd.31/10/2024</t>
  </si>
  <si>
    <t>Bandhan Bank Ltd.31/10/2024</t>
  </si>
  <si>
    <t>Power Finance Corporation Ltd.31/10/2024</t>
  </si>
  <si>
    <t>Polycab India Ltd.31/10/2024</t>
  </si>
  <si>
    <t>Hindalco Industries Ltd.31/10/2024</t>
  </si>
  <si>
    <t>Oil &amp; Natural Gas Corporation Ltd.31/10/2024</t>
  </si>
  <si>
    <t>Bharat Electronics Ltd.31/10/2024</t>
  </si>
  <si>
    <t>Vodafone Idea Ltd.31/10/2024</t>
  </si>
  <si>
    <t>NTPC Ltd.31/10/2024</t>
  </si>
  <si>
    <t>Hindustan Aeronautics Ltd.31/10/2024</t>
  </si>
  <si>
    <t>Bank of Baroda31/10/2024</t>
  </si>
  <si>
    <t>Sun Pharmaceutical Industries Ltd.31/10/2024</t>
  </si>
  <si>
    <t>Tata Motors Ltd.31/10/2024</t>
  </si>
  <si>
    <t>Bajaj Finance Ltd.31/10/2024</t>
  </si>
  <si>
    <t>Kotak Mahindra Bank Ltd.31/10/2024</t>
  </si>
  <si>
    <t>REC Ltd.31/10/2024</t>
  </si>
  <si>
    <t>InterGlobe Aviation Ltd.31/10/2024</t>
  </si>
  <si>
    <t>Infosys Ltd.31/10/2024</t>
  </si>
  <si>
    <t>Vedanta Ltd.31/10/2024</t>
  </si>
  <si>
    <t>IndusInd Bank Ltd.31/10/2024</t>
  </si>
  <si>
    <t>Bharti Airtel Ltd.31/10/2024</t>
  </si>
  <si>
    <t>Adani Enterprises Ltd.31/10/2024</t>
  </si>
  <si>
    <t>Reliance Industries Ltd.31/10/2024</t>
  </si>
  <si>
    <t>Tata Consultancy Services Ltd.31/10/2024</t>
  </si>
  <si>
    <t>HDFC Bank Ltd.31/10/2024</t>
  </si>
  <si>
    <t>7.72% Govt Of India Red 25-05-2025</t>
  </si>
  <si>
    <t>IN0020150036</t>
  </si>
  <si>
    <t>5.15% Govt Of India Red  09-11-2025</t>
  </si>
  <si>
    <t>IN0020200278</t>
  </si>
  <si>
    <t>364 Days Tbill Red 08-05-2025</t>
  </si>
  <si>
    <t>IN002024Z065</t>
  </si>
  <si>
    <t>364 Days Tbill Red 14-11-2024</t>
  </si>
  <si>
    <t>IN002023Z356</t>
  </si>
  <si>
    <t>National Bank for Agriculture and Rural Development CD Red 14-02-2025#**</t>
  </si>
  <si>
    <t>INE261F16801</t>
  </si>
  <si>
    <t>Axis Bank Ltd CD Red 09-09-2025#**</t>
  </si>
  <si>
    <t>INE238AD6918</t>
  </si>
  <si>
    <t>National Bank for Agriculture and Rural Development CD Red 12-02-2025#**</t>
  </si>
  <si>
    <t>INE261F16793</t>
  </si>
  <si>
    <t>Kotak Mahindra Bank CD Red 03-01-2025#**</t>
  </si>
  <si>
    <t>INE237A162V1</t>
  </si>
  <si>
    <t>HDFC Bank CD Red 06-12-2024#**</t>
  </si>
  <si>
    <t>INE040A16EH3</t>
  </si>
  <si>
    <t>ICICI Securities CP Red 26-06-2025**</t>
  </si>
  <si>
    <t>INE763G14UX5</t>
  </si>
  <si>
    <t>ICICI Securities CP Red 21-02-2025**</t>
  </si>
  <si>
    <t>INE763G14TE7</t>
  </si>
  <si>
    <t>ICICI Securities CP Red 06-03-2025**</t>
  </si>
  <si>
    <t>INE763G14TN8</t>
  </si>
  <si>
    <t>ICICI Securities CP Red 24-06-25**</t>
  </si>
  <si>
    <t>INE763G14VG8</t>
  </si>
  <si>
    <t>ICICI Securities CP Red 23-01-2025**</t>
  </si>
  <si>
    <t>INE763G14SK6</t>
  </si>
  <si>
    <t>Aditya Birla Finance Ltd CP Red 12-03-2025**</t>
  </si>
  <si>
    <t>INE860H143N5</t>
  </si>
  <si>
    <t>Edelweiss Liquid Fund - Direct Pl -Gr</t>
  </si>
  <si>
    <t>INF754K01GM4</t>
  </si>
  <si>
    <t>Edelweiss Nifty Psu Bnd Pl Sdl Idx Fd 2026 Dp</t>
  </si>
  <si>
    <t>INF754K01MD1</t>
  </si>
  <si>
    <t>Edelweiss Money Market Fund - Direct Pl</t>
  </si>
  <si>
    <t>INF843K01CE1</t>
  </si>
  <si>
    <t>Net Receivables/(Payables) include Net Current Assets as well as the Mark to Market on derivative trades.</t>
  </si>
  <si>
    <t>Edelweiss Arbitrage Fund</t>
  </si>
  <si>
    <t>PORTFOLIO STATEMENT OF EDELWEISS BALANCED ADVANTAGE FUND AS ON SEPTEMBER 30, 2024</t>
  </si>
  <si>
    <t>(An open ended dynamic asset allocation fund)</t>
  </si>
  <si>
    <t>Avenue Supermarts Ltd.</t>
  </si>
  <si>
    <t>INE192R01011</t>
  </si>
  <si>
    <t>Brigade Enterprises Ltd.</t>
  </si>
  <si>
    <t>INE791I01019</t>
  </si>
  <si>
    <t>Cholamandalam Financial Holdings Ltd.</t>
  </si>
  <si>
    <t>INE149A01033</t>
  </si>
  <si>
    <t>Arvind Fashions Ltd.</t>
  </si>
  <si>
    <t>INE955V01021</t>
  </si>
  <si>
    <t>Dabur India Ltd.</t>
  </si>
  <si>
    <t>INE016A01026</t>
  </si>
  <si>
    <t>CG Power and Industrial Solutions Ltd.</t>
  </si>
  <si>
    <t>INE067A01029</t>
  </si>
  <si>
    <t>Zomato Ltd.</t>
  </si>
  <si>
    <t>INE758T01015</t>
  </si>
  <si>
    <t>Suzlon Energy Ltd.</t>
  </si>
  <si>
    <t>INE040H01021</t>
  </si>
  <si>
    <t>Granules India Ltd.</t>
  </si>
  <si>
    <t>INE101D01020</t>
  </si>
  <si>
    <t>VARUN BEVERAGES LIMITED</t>
  </si>
  <si>
    <t>INE200M01039</t>
  </si>
  <si>
    <t>Prestige Estates Projects Ltd.</t>
  </si>
  <si>
    <t>INE811K01011</t>
  </si>
  <si>
    <t>Torrent Power Ltd.</t>
  </si>
  <si>
    <t>INE813H01021</t>
  </si>
  <si>
    <t>FSN E-Commerce Ventures Ltd.</t>
  </si>
  <si>
    <t>INE388Y01029</t>
  </si>
  <si>
    <t>Minda Corporation Ltd.</t>
  </si>
  <si>
    <t>INE842C01021</t>
  </si>
  <si>
    <t>Indian Bank</t>
  </si>
  <si>
    <t>INE562A01011</t>
  </si>
  <si>
    <t>GE T&amp;D India Ltd.</t>
  </si>
  <si>
    <t>INE200A01026</t>
  </si>
  <si>
    <t>The Phoenix Mills Ltd.</t>
  </si>
  <si>
    <t>INE211B01039</t>
  </si>
  <si>
    <t>Jyoti CNC Automation Ltd.</t>
  </si>
  <si>
    <t>INE980O01024</t>
  </si>
  <si>
    <t>Industrial Manufacturing</t>
  </si>
  <si>
    <t>Craftsman Automation Ltd.</t>
  </si>
  <si>
    <t>INE00LO01017</t>
  </si>
  <si>
    <t>Tata Elxsi Ltd.</t>
  </si>
  <si>
    <t>INE670A01012</t>
  </si>
  <si>
    <t>GlaxoSmithKline Pharmaceuticals Ltd.</t>
  </si>
  <si>
    <t>INE159A01016</t>
  </si>
  <si>
    <t>KPIT Technologies Ltd.</t>
  </si>
  <si>
    <t>INE04I401011</t>
  </si>
  <si>
    <t>Jupiter Wagons Ltd.</t>
  </si>
  <si>
    <t>INE209L01016</t>
  </si>
  <si>
    <t>BROOKFIELD INDIA REAL ESTATE TRUST</t>
  </si>
  <si>
    <t>INE0FDU25010</t>
  </si>
  <si>
    <t>Cyient DLM Ltd.</t>
  </si>
  <si>
    <t>INE055S01018</t>
  </si>
  <si>
    <t>Kalyan Jewellers India Ltd.</t>
  </si>
  <si>
    <t>INE303R01014</t>
  </si>
  <si>
    <t>Sharda Motor Industries Ltd.</t>
  </si>
  <si>
    <t>INE597I01028</t>
  </si>
  <si>
    <t>P N Gadgil Jewellers Ltd.</t>
  </si>
  <si>
    <t>INE953R01016</t>
  </si>
  <si>
    <t>Kesoram Industries Ltd.</t>
  </si>
  <si>
    <t>INE087A01019</t>
  </si>
  <si>
    <t>Ceigall India Ltd.</t>
  </si>
  <si>
    <t>INE0AG901020</t>
  </si>
  <si>
    <t>Baazar Style Retail Ltd.</t>
  </si>
  <si>
    <t>INE01FR01028</t>
  </si>
  <si>
    <t>The India Cements Ltd.</t>
  </si>
  <si>
    <t>INE383A01012</t>
  </si>
  <si>
    <t>(c) Investment - CCD</t>
  </si>
  <si>
    <t>7.5% Cholamandalm Investment &amp; Finance CCD 30-09-26**</t>
  </si>
  <si>
    <t>INE121A08PJ0</t>
  </si>
  <si>
    <t>6.5% Samvardhana Motherson CCD 20-09-27**</t>
  </si>
  <si>
    <t>INE775A08105</t>
  </si>
  <si>
    <t>NIFTY 31-Oct-2024</t>
  </si>
  <si>
    <t>7.51% Rural Electrification Corporation Ltd NCD SR221 RED 31-07-2026**</t>
  </si>
  <si>
    <t>INE020B08EI8</t>
  </si>
  <si>
    <t>7.65% HDB Financial Services Ncd 10-09-27**</t>
  </si>
  <si>
    <t>INE756I07EJ2</t>
  </si>
  <si>
    <t>7.59% Power Finance Corporation Ltd NCD Sr 221B R 17-01-2028**</t>
  </si>
  <si>
    <t>INE134E08LX5</t>
  </si>
  <si>
    <t>7.99% HDB Financial services Sr A1 Fx 189 Ncd R16-03-26**</t>
  </si>
  <si>
    <t>INE756I07EO2</t>
  </si>
  <si>
    <t>7.70% Power Finance Corporation Ltd SR BS227A NCD RED 15-09-2026**</t>
  </si>
  <si>
    <t>INE134E08MK0</t>
  </si>
  <si>
    <t>8.20% India Grid Trust Sr V Cat Iii&amp;Iv 06-05-31**</t>
  </si>
  <si>
    <t>INE219X07264</t>
  </si>
  <si>
    <t>8.17% Aditya Birla Housing Finance Ltd Sr D1 Ncd 25-08-27**</t>
  </si>
  <si>
    <t>INE831R07466</t>
  </si>
  <si>
    <t>7.40% India Grid Trust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</si>
  <si>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</si>
  <si>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</si>
  <si>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</si>
  <si>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</si>
  <si>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</si>
  <si>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</si>
  <si>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</si>
  <si>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</si>
  <si>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</si>
  <si>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</si>
  <si>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EDELWEISS BUSINESS CYCLE FUND AS ON SEPTEMBER 30, 2024</t>
  </si>
  <si>
    <t>(An open-ended equity scheme following business cycle-based investing theme))</t>
  </si>
  <si>
    <t>Solar Industries India Ltd.</t>
  </si>
  <si>
    <t>INE343H01029</t>
  </si>
  <si>
    <t>Bharat Dynamics Ltd.</t>
  </si>
  <si>
    <t>INE171Z01026</t>
  </si>
  <si>
    <t>JSW Energy Ltd.</t>
  </si>
  <si>
    <t>INE121E01018</t>
  </si>
  <si>
    <t>Rail Vikas Nigam Ltd.</t>
  </si>
  <si>
    <t>INE415G01027</t>
  </si>
  <si>
    <t>Oil India Ltd.</t>
  </si>
  <si>
    <t>INE274J01014</t>
  </si>
  <si>
    <t>UNO Minda Ltd.</t>
  </si>
  <si>
    <t>INE405E01023</t>
  </si>
  <si>
    <t>BSE Ltd.</t>
  </si>
  <si>
    <t>INE118H01025</t>
  </si>
  <si>
    <t>Hitachi Energy India Ltd.</t>
  </si>
  <si>
    <t>INE07Y701011</t>
  </si>
  <si>
    <t>Mazagon Dock Shipbuilders Ltd.</t>
  </si>
  <si>
    <t>INE249Z01012</t>
  </si>
  <si>
    <t>Blue Star Ltd.</t>
  </si>
  <si>
    <t>INE472A01039</t>
  </si>
  <si>
    <t>TVS Holdings Ltd.</t>
  </si>
  <si>
    <t>INE105A01035</t>
  </si>
  <si>
    <t>KEI Industries Ltd.</t>
  </si>
  <si>
    <t>INE878B01027</t>
  </si>
  <si>
    <t>EIH Ltd.</t>
  </si>
  <si>
    <t>INE230A01023</t>
  </si>
  <si>
    <t>Nippon Life India Asset Management Ltd.</t>
  </si>
  <si>
    <t>INE298J01013</t>
  </si>
  <si>
    <t>Garden Reach Shipbuilders &amp; Engineers</t>
  </si>
  <si>
    <t>INE382Z01011</t>
  </si>
  <si>
    <t>Global Health Ltd.</t>
  </si>
  <si>
    <t>INE474Q01031</t>
  </si>
  <si>
    <t>Ircon International Ltd.</t>
  </si>
  <si>
    <t>INE962Y01021</t>
  </si>
  <si>
    <t>Titagarh Rail Systems Ltd.</t>
  </si>
  <si>
    <t>INE615H01020</t>
  </si>
  <si>
    <t>Edelweiss Business Cycle Fund</t>
  </si>
  <si>
    <t>PORTFOLIO STATEMENT OF EDELWEISS LARGE CAP FUND AS ON SEPTEMBER 30, 2024</t>
  </si>
  <si>
    <t>(An open ended equity scheme predominantly investing in large cap stocks)</t>
  </si>
  <si>
    <t>Sundaram Finance Ltd.</t>
  </si>
  <si>
    <t>INE660A01013</t>
  </si>
  <si>
    <t>Godrej Consumer Products Ltd.</t>
  </si>
  <si>
    <t>INE102D01028</t>
  </si>
  <si>
    <t>Bajaj Housing Finance Ltd.</t>
  </si>
  <si>
    <t>INE377Y01014</t>
  </si>
  <si>
    <t>Kross Ltd.</t>
  </si>
  <si>
    <t>INE0O6601022</t>
  </si>
  <si>
    <t>Akums Drugs And Pharmaceuticals Ltd.</t>
  </si>
  <si>
    <t>INE09XN01023</t>
  </si>
  <si>
    <t>Bosch Ltd.31/10/2024</t>
  </si>
  <si>
    <t>Plan B - Growth option</t>
  </si>
  <si>
    <t>Plan B - IDCW option</t>
  </si>
  <si>
    <t>Plan C - Growth option</t>
  </si>
  <si>
    <t>Plan C - IDCW option</t>
  </si>
  <si>
    <t>Direct Plan IDCW</t>
  </si>
  <si>
    <t>Edelweiss Large Cap Fund</t>
  </si>
  <si>
    <t>PORTFOLIO STATEMENT OF EDELWEISS FLEXI-CAP FUND AS ON SEPTEMBER 30, 2024</t>
  </si>
  <si>
    <t>(An open ended dynamic equity scheme investing across large cap, mid cap, small cap stocks)</t>
  </si>
  <si>
    <t>Bikaji Foods International Ltd.</t>
  </si>
  <si>
    <t>INE00E101023</t>
  </si>
  <si>
    <t>PB Fintech Ltd.</t>
  </si>
  <si>
    <t>INE417T01026</t>
  </si>
  <si>
    <t>Financial Technology (Fintech)</t>
  </si>
  <si>
    <t>Info Edge (India) Ltd.</t>
  </si>
  <si>
    <t>INE663F01024</t>
  </si>
  <si>
    <t>Home First Finance Company India Ltd.</t>
  </si>
  <si>
    <t>INE481N01025</t>
  </si>
  <si>
    <t>Radico Khaitan Ltd.</t>
  </si>
  <si>
    <t>INE944F01028</t>
  </si>
  <si>
    <t>Alembic Pharmaceuticals Ltd.</t>
  </si>
  <si>
    <t>INE901L01018</t>
  </si>
  <si>
    <t>Kajaria Ceramics Ltd.</t>
  </si>
  <si>
    <t>INE217B01036</t>
  </si>
  <si>
    <t>Whirlpool of India Ltd.</t>
  </si>
  <si>
    <t>INE716A01013</t>
  </si>
  <si>
    <t>Karur Vysya Bank Ltd.</t>
  </si>
  <si>
    <t>INE036D01028</t>
  </si>
  <si>
    <t>Power Mech Projects Ltd.</t>
  </si>
  <si>
    <t>INE211R01019</t>
  </si>
  <si>
    <t>Fortis Healthcare Ltd.</t>
  </si>
  <si>
    <t>INE061F01013</t>
  </si>
  <si>
    <t>Endurance Technologies Ltd.</t>
  </si>
  <si>
    <t>INE913H01037</t>
  </si>
  <si>
    <t>Edelweiss Flexi Cap Fund</t>
  </si>
  <si>
    <t>PORTFOLIO STATEMENT OF EDELWEISS ELSS TAX SAVER FUND AS ON SEPTEMBER 30, 2024</t>
  </si>
  <si>
    <t>(An open ended equity linked saving scheme with a statutory lock in of 3 years and tax benefit)</t>
  </si>
  <si>
    <t>Concord Biotech Ltd.</t>
  </si>
  <si>
    <t>INE338H01029</t>
  </si>
  <si>
    <t>India Shelter Finance Corporation Ltd.</t>
  </si>
  <si>
    <t>INE922K01024</t>
  </si>
  <si>
    <t>Zensar Technologies Ltd.</t>
  </si>
  <si>
    <t>INE520A01027</t>
  </si>
  <si>
    <t>JB Chemicals &amp; Pharmaceuticals Ltd.</t>
  </si>
  <si>
    <t>INE572A01036</t>
  </si>
  <si>
    <t>Max Healthcare Institute Ltd.</t>
  </si>
  <si>
    <t>INE027H01010</t>
  </si>
  <si>
    <t>KEC International Ltd.</t>
  </si>
  <si>
    <t>INE389H01022</t>
  </si>
  <si>
    <t>Creditaccess Grameen Ltd.</t>
  </si>
  <si>
    <t>INE741K01010</t>
  </si>
  <si>
    <t>Jio Financial Services Ltd.</t>
  </si>
  <si>
    <t>INE758E01017</t>
  </si>
  <si>
    <t>Kaynes Technology India Ltd.</t>
  </si>
  <si>
    <t>INE918Z01012</t>
  </si>
  <si>
    <t>APL Apollo Tubes Ltd.</t>
  </si>
  <si>
    <t>INE702C01027</t>
  </si>
  <si>
    <t>Ajanta Pharma Ltd.</t>
  </si>
  <si>
    <t>INE031B01049</t>
  </si>
  <si>
    <t>Union Bank of India</t>
  </si>
  <si>
    <t>INE692A01016</t>
  </si>
  <si>
    <t>Equitas Small Finance Bank Ltd.</t>
  </si>
  <si>
    <t>INE063P01018</t>
  </si>
  <si>
    <t>Can Fin Homes Ltd.</t>
  </si>
  <si>
    <t>INE477A01020</t>
  </si>
  <si>
    <t>Transformers And Rectifiers (India) Ltd.</t>
  </si>
  <si>
    <t>INE763I01026</t>
  </si>
  <si>
    <t>Edelweiss ELSS Tax saver Fund</t>
  </si>
  <si>
    <t>PORTFOLIO STATEMENT OF EDELWEISS LARGE &amp; MID CAP FUND AS ON SEPTEMBER 30, 2024</t>
  </si>
  <si>
    <t>(An open ended equity scheme investing in both large cap and mid cap stocks)</t>
  </si>
  <si>
    <t>Sona BLW Precision Forgings Ltd.</t>
  </si>
  <si>
    <t>INE073K01018</t>
  </si>
  <si>
    <t>Century Plyboards (India) Ltd.</t>
  </si>
  <si>
    <t>INE348B01021</t>
  </si>
  <si>
    <t>Mahindra &amp; Mahindra Financial Services Ltd</t>
  </si>
  <si>
    <t>INE774D01024</t>
  </si>
  <si>
    <t>Grindwell Norton Ltd.</t>
  </si>
  <si>
    <t>INE536A01023</t>
  </si>
  <si>
    <t>Amber Enterprises India Ltd.</t>
  </si>
  <si>
    <t>INE371P01015</t>
  </si>
  <si>
    <t>JK Cement Ltd.</t>
  </si>
  <si>
    <t>INE823G01014</t>
  </si>
  <si>
    <t>Metro Brands Ltd.</t>
  </si>
  <si>
    <t>INE317I01021</t>
  </si>
  <si>
    <t>Triveni Turbine Ltd.</t>
  </si>
  <si>
    <t>INE152M01016</t>
  </si>
  <si>
    <t>GMM Pfaudler Ltd.</t>
  </si>
  <si>
    <t>INE541A01023</t>
  </si>
  <si>
    <t>Suven Pharmaceuticals Ltd.</t>
  </si>
  <si>
    <t>INE03QK01018</t>
  </si>
  <si>
    <t>TBO Tek Ltd.</t>
  </si>
  <si>
    <t>INE673O01025</t>
  </si>
  <si>
    <t>Tata Technologies Ltd.</t>
  </si>
  <si>
    <t>INE142M01025</t>
  </si>
  <si>
    <t>IT - Services</t>
  </si>
  <si>
    <t>Edelweiss Large and Mid Cap Fund</t>
  </si>
  <si>
    <t>PORTFOLIO STATEMENT OF EDELWEISS SMALL CAP FUND AS ON SEPTEMBER 30, 2024</t>
  </si>
  <si>
    <t>(An open ended scheme predominantly investing in small cap stocks)</t>
  </si>
  <si>
    <t>Jubilant Ingrevia Ltd.</t>
  </si>
  <si>
    <t>INE0BY001018</t>
  </si>
  <si>
    <t>Krishna Inst of Medical Sciences Ltd.</t>
  </si>
  <si>
    <t>INE967H01025</t>
  </si>
  <si>
    <t>Kirloskar Pneumatic Co.Ltd.</t>
  </si>
  <si>
    <t>INE811A01020</t>
  </si>
  <si>
    <t>Westlife Foodworld Ltd.</t>
  </si>
  <si>
    <t>INE274F01020</t>
  </si>
  <si>
    <t>Dodla Dairy Ltd.</t>
  </si>
  <si>
    <t>INE021O01019</t>
  </si>
  <si>
    <t>V-Mart Retail Ltd.</t>
  </si>
  <si>
    <t>INE665J01013</t>
  </si>
  <si>
    <t>Ahluwalia Contracts (India) Ltd.</t>
  </si>
  <si>
    <t>INE758C01029</t>
  </si>
  <si>
    <t>Voltamp Transformers Ltd.</t>
  </si>
  <si>
    <t>INE540H01012</t>
  </si>
  <si>
    <t>Teamlease Services Ltd.</t>
  </si>
  <si>
    <t>INE985S01024</t>
  </si>
  <si>
    <t>Commercial Services &amp; Supplies</t>
  </si>
  <si>
    <t>Emami Ltd.</t>
  </si>
  <si>
    <t>INE548C01032</t>
  </si>
  <si>
    <t>Tejas Networks Ltd.</t>
  </si>
  <si>
    <t>INE010J01012</t>
  </si>
  <si>
    <t>Telecom - Equipment &amp; Accessories</t>
  </si>
  <si>
    <t>Ratnamani Metals &amp; Tubes Ltd.</t>
  </si>
  <si>
    <t>INE703B01027</t>
  </si>
  <si>
    <t>PNC Infratech Ltd.</t>
  </si>
  <si>
    <t>INE195J01029</t>
  </si>
  <si>
    <t>K.P.R. Mill Ltd.</t>
  </si>
  <si>
    <t>INE930H01031</t>
  </si>
  <si>
    <t>Avalon Technologies Ltd.</t>
  </si>
  <si>
    <t>INE0LCL01028</t>
  </si>
  <si>
    <t>Praj Industries Ltd.</t>
  </si>
  <si>
    <t>INE074A01025</t>
  </si>
  <si>
    <t>Rategain Travel Technologies Ltd.</t>
  </si>
  <si>
    <t>INE0CLI01024</t>
  </si>
  <si>
    <t>JK Lakshmi Cement Ltd.</t>
  </si>
  <si>
    <t>INE786A01032</t>
  </si>
  <si>
    <t>Garware Technical Fibres Ltd.</t>
  </si>
  <si>
    <t>INE276A01018</t>
  </si>
  <si>
    <t>RHI Magnesita India Ltd.</t>
  </si>
  <si>
    <t>INE743M01012</t>
  </si>
  <si>
    <t>Rolex Rings Ltd.</t>
  </si>
  <si>
    <t>INE645S01016</t>
  </si>
  <si>
    <t>Action Construction Equipment Ltd.</t>
  </si>
  <si>
    <t>INE731H01025</t>
  </si>
  <si>
    <t>Mold-Tek Packaging Ltd.</t>
  </si>
  <si>
    <t>INE893J01029</t>
  </si>
  <si>
    <t>KNR Constructions Ltd.</t>
  </si>
  <si>
    <t>INE634I01029</t>
  </si>
  <si>
    <t>Cera Sanitaryware Ltd.</t>
  </si>
  <si>
    <t>INE739E01017</t>
  </si>
  <si>
    <t>Jamna Auto Industries Ltd.</t>
  </si>
  <si>
    <t>INE039C01032</t>
  </si>
  <si>
    <t>Spandana Sphoorty Financial Ltd.</t>
  </si>
  <si>
    <t>INE572J01011</t>
  </si>
  <si>
    <t>Carborundum Universal Ltd.</t>
  </si>
  <si>
    <t>INE120A01034</t>
  </si>
  <si>
    <t>Mahindra Logistics Ltd.</t>
  </si>
  <si>
    <t>INE766P01016</t>
  </si>
  <si>
    <t>CSB Bank Ltd.</t>
  </si>
  <si>
    <t>INE679A01013</t>
  </si>
  <si>
    <t>NOCIL Ltd.</t>
  </si>
  <si>
    <t>INE163A01018</t>
  </si>
  <si>
    <t>Gateway Distriparks Ltd.</t>
  </si>
  <si>
    <t>INE079J01017</t>
  </si>
  <si>
    <t>Rajratan Global Wire Ltd.</t>
  </si>
  <si>
    <t>INE451D01029</t>
  </si>
  <si>
    <t>Edelweiss Small Cap Fund</t>
  </si>
  <si>
    <t>PORTFOLIO STATEMENT OF EDELWEISS EQUITY SAVINGS FUND AS ON SEPTEMBER 30, 2024</t>
  </si>
  <si>
    <t>(An Open ended scheme investing in equity, arbitrage and debt)</t>
  </si>
  <si>
    <t>ECOS (India) Mobility &amp; Hospitality Ltd.</t>
  </si>
  <si>
    <t>INE06HJ01020</t>
  </si>
  <si>
    <t>Gabriel India Ltd.</t>
  </si>
  <si>
    <t>INE524A01029</t>
  </si>
  <si>
    <t>Stylam Industries Ltd.</t>
  </si>
  <si>
    <t>INE239C01020</t>
  </si>
  <si>
    <t>Unicommerce Esolutions Ltd.</t>
  </si>
  <si>
    <t>INE00U401027</t>
  </si>
  <si>
    <t>Aster DM Healthcare Ltd.</t>
  </si>
  <si>
    <t>INE914M01019</t>
  </si>
  <si>
    <t>AWFIS Space Solutions Ltd.</t>
  </si>
  <si>
    <t>INE108V01019</t>
  </si>
  <si>
    <t>CCL Products (India) Ltd.</t>
  </si>
  <si>
    <t>INE421D01022</t>
  </si>
  <si>
    <t>MINDSPACE BUSINESS PARKS REIT</t>
  </si>
  <si>
    <t>INE0CCU25019</t>
  </si>
  <si>
    <t>IDFC First Bank Ltd.31/10/2024</t>
  </si>
  <si>
    <t>Edelweiss Equity Savings Fund</t>
  </si>
  <si>
    <t>PORTFOLIO STATEMENT OF EDELWEISS FOCUSED FUND AS ON SEPTEMBER 30, 2024</t>
  </si>
  <si>
    <t>(An open-ended equity scheme investing in maximum 30 stocks, with focus in multi-cap space)</t>
  </si>
  <si>
    <t>Edelweiss Focused Fund</t>
  </si>
  <si>
    <t>PORTFOLIO STATEMENT OF EDELWEISS NIFTY 100 QUALITY 30 INDEX FND AS ON SEPTEMBER 30, 2024</t>
  </si>
  <si>
    <t>(An open ended scheme replicating Nifty 100 Quality 30 Index)</t>
  </si>
  <si>
    <t>Edelweiss NIFTY 100 Quality 30 Index Fund</t>
  </si>
  <si>
    <t>PORTFOLIO STATEMENT OF EDELWEISS NIFTY 50 INDEX FUND AS ON SEPTEMBER 30, 2024</t>
  </si>
  <si>
    <t>(An open ended scheme replicating Nifty 50 Index)</t>
  </si>
  <si>
    <t>Edelweiss NIFTY 50 Index Fund</t>
  </si>
  <si>
    <t>PORTFOLIO STATEMENT OF EDELWEISS NIFTY LARGE MID CAP 250 INDEX FUND AS ON SEPTEMBER 30, 2024</t>
  </si>
  <si>
    <t>(An Open-ended Equity Scheme replicating Nifty LargeMidcap 250 Index)</t>
  </si>
  <si>
    <t>Tube Investments Of India Ltd.</t>
  </si>
  <si>
    <t>INE974X01010</t>
  </si>
  <si>
    <t>Yes Bank Ltd.</t>
  </si>
  <si>
    <t>INE528G01035</t>
  </si>
  <si>
    <t>Supreme Industries Ltd.</t>
  </si>
  <si>
    <t>INE195A01028</t>
  </si>
  <si>
    <t>IDFC First Bank Ltd.</t>
  </si>
  <si>
    <t>INE092T01019</t>
  </si>
  <si>
    <t>Jindal Stainless Ltd.</t>
  </si>
  <si>
    <t>INE220G01021</t>
  </si>
  <si>
    <t>Mankind Pharma Ltd.</t>
  </si>
  <si>
    <t>INE634S01028</t>
  </si>
  <si>
    <t>One 97 Communications Ltd.</t>
  </si>
  <si>
    <t>INE982J01020</t>
  </si>
  <si>
    <t>Deepak Nitrite Ltd.</t>
  </si>
  <si>
    <t>INE288B01029</t>
  </si>
  <si>
    <t>Thermax Ltd.</t>
  </si>
  <si>
    <t>INE152A01029</t>
  </si>
  <si>
    <t>Delhivery Ltd.</t>
  </si>
  <si>
    <t>INE148O01028</t>
  </si>
  <si>
    <t>Apollo Tyres Ltd.</t>
  </si>
  <si>
    <t>INE438A01022</t>
  </si>
  <si>
    <t>Linde India Ltd.</t>
  </si>
  <si>
    <t>INE473A01011</t>
  </si>
  <si>
    <t>Gujarat Fluorochemicals Ltd.</t>
  </si>
  <si>
    <t>INE09N301011</t>
  </si>
  <si>
    <t>AIA Engineering Ltd.</t>
  </si>
  <si>
    <t>INE212H01026</t>
  </si>
  <si>
    <t>Adani Green Energy Ltd.</t>
  </si>
  <si>
    <t>INE364U01010</t>
  </si>
  <si>
    <t>Patanjali Foods Ltd.</t>
  </si>
  <si>
    <t>INE619A01035</t>
  </si>
  <si>
    <t>Indian Renewable Energy Dev Agency Ltd.</t>
  </si>
  <si>
    <t>INE202E01016</t>
  </si>
  <si>
    <t>Procter &amp; Gamble Hygiene&amp;HealthCare Ltd.</t>
  </si>
  <si>
    <t>INE179A01014</t>
  </si>
  <si>
    <t>Schaeffler India Ltd.</t>
  </si>
  <si>
    <t>INE513A01022</t>
  </si>
  <si>
    <t>Hindustan Zinc Ltd.</t>
  </si>
  <si>
    <t>INE267A01025</t>
  </si>
  <si>
    <t>Sundram Fasteners Ltd.</t>
  </si>
  <si>
    <t>INE387A01021</t>
  </si>
  <si>
    <t>L&amp;T Technology Services Ltd.</t>
  </si>
  <si>
    <t>INE010V01017</t>
  </si>
  <si>
    <t>Gland Pharma Ltd.</t>
  </si>
  <si>
    <t>INE068V01023</t>
  </si>
  <si>
    <t>Adani Power Ltd.</t>
  </si>
  <si>
    <t>INE814H01011</t>
  </si>
  <si>
    <t>Timken India Ltd.</t>
  </si>
  <si>
    <t>INE325A01013</t>
  </si>
  <si>
    <t>Bank of India</t>
  </si>
  <si>
    <t>INE084A01016</t>
  </si>
  <si>
    <t>Star Health &amp; Allied Insurance Co Ltd.</t>
  </si>
  <si>
    <t>INE575P01011</t>
  </si>
  <si>
    <t>SKF India Ltd.</t>
  </si>
  <si>
    <t>INE640A01023</t>
  </si>
  <si>
    <t>Cochin Shipyard Ltd.</t>
  </si>
  <si>
    <t>INE704P01025</t>
  </si>
  <si>
    <t>Lloyds Metals And Energy Ltd.</t>
  </si>
  <si>
    <t>INE281B01032</t>
  </si>
  <si>
    <t>General Insurance Corporation of India</t>
  </si>
  <si>
    <t>INE481Y01014</t>
  </si>
  <si>
    <t>Housing &amp; Urban Development Corp Ltd.</t>
  </si>
  <si>
    <t>INE031A01017</t>
  </si>
  <si>
    <t>IRB Infrastructure Developers Ltd.</t>
  </si>
  <si>
    <t>INE821I01022</t>
  </si>
  <si>
    <t>Motherson Sumi Wiring India Ltd.</t>
  </si>
  <si>
    <t>INE0FS801015</t>
  </si>
  <si>
    <t>Poonawalla Fincorp Ltd.</t>
  </si>
  <si>
    <t>INE511C01022</t>
  </si>
  <si>
    <t>CRISIL Ltd.</t>
  </si>
  <si>
    <t>INE007A01025</t>
  </si>
  <si>
    <t>Bajaj Holdings &amp; Investment Ltd.</t>
  </si>
  <si>
    <t>INE118A01012</t>
  </si>
  <si>
    <t>Honeywell Automation India Ltd.</t>
  </si>
  <si>
    <t>INE671A01010</t>
  </si>
  <si>
    <t>ZF Commercial Vehicle Ctrl Sys Ind Ltd.</t>
  </si>
  <si>
    <t>INE342J01019</t>
  </si>
  <si>
    <t>3M India Ltd.</t>
  </si>
  <si>
    <t>INE470A01017</t>
  </si>
  <si>
    <t>Diversified</t>
  </si>
  <si>
    <t>SJVN Ltd.</t>
  </si>
  <si>
    <t>INE002L01015</t>
  </si>
  <si>
    <t>NLC India Ltd.</t>
  </si>
  <si>
    <t>INE589A01014</t>
  </si>
  <si>
    <t>JSW Infrastructure Ltd.</t>
  </si>
  <si>
    <t>INE880J01026</t>
  </si>
  <si>
    <t>Adani Energy Solutions Ltd.</t>
  </si>
  <si>
    <t>INE931S01010</t>
  </si>
  <si>
    <t>Tata Investment Corporation Ltd.</t>
  </si>
  <si>
    <t>INE672A01018</t>
  </si>
  <si>
    <t>Macrotech Developers Ltd.</t>
  </si>
  <si>
    <t>INE670K01029</t>
  </si>
  <si>
    <t>Bharti Hexacom Ltd.</t>
  </si>
  <si>
    <t>INE343G01021</t>
  </si>
  <si>
    <t>Bayer Cropscience Ltd.</t>
  </si>
  <si>
    <t>INE462A01022</t>
  </si>
  <si>
    <t>Godrej Industries Ltd.</t>
  </si>
  <si>
    <t>INE233A01035</t>
  </si>
  <si>
    <t>NHPC Ltd.</t>
  </si>
  <si>
    <t>INE848E01016</t>
  </si>
  <si>
    <t>Sun TV Network Ltd.</t>
  </si>
  <si>
    <t>INE424H01027</t>
  </si>
  <si>
    <t>Indian Railway Finance Corporation Ltd.</t>
  </si>
  <si>
    <t>INE053F01010</t>
  </si>
  <si>
    <t>Fertilizers &amp; Chemicals Travancore Ltd.</t>
  </si>
  <si>
    <t>INE188A01015</t>
  </si>
  <si>
    <t>Bank of Maharashtra</t>
  </si>
  <si>
    <t>INE457A01014</t>
  </si>
  <si>
    <t>The New India Assurance Company Ltd.</t>
  </si>
  <si>
    <t>INE470Y01017</t>
  </si>
  <si>
    <t>Life Insurance Corporation of India</t>
  </si>
  <si>
    <t>INE0J1Y01017</t>
  </si>
  <si>
    <t>Adani Wilmar Ltd.</t>
  </si>
  <si>
    <t>INE699H01024</t>
  </si>
  <si>
    <t>Adani Total Gas Ltd.</t>
  </si>
  <si>
    <t>INE399L01023</t>
  </si>
  <si>
    <t>IDBI Bank Ltd.</t>
  </si>
  <si>
    <t>INE008A01015</t>
  </si>
  <si>
    <t>Indian Overseas Bank</t>
  </si>
  <si>
    <t>INE565A01014</t>
  </si>
  <si>
    <t>Mangalore Refinery &amp; Petrochemicals Ltd.</t>
  </si>
  <si>
    <t>INE103A01014</t>
  </si>
  <si>
    <t>Edelweiss NIFTY Large Mid Cap 250 Index Fund</t>
  </si>
  <si>
    <t>PORTFOLIO STATEMENT OF EDELWEISS NIFTY MIDCAP150 MOMENTUM 50 INDEX FUND AS ON SEPTEMBER 30, 2024</t>
  </si>
  <si>
    <t>(An Open-ended Equity Scheme replicating Nifty Midcap150 Momentum 50 Index)</t>
  </si>
  <si>
    <t>Edelweiss NIFTY Midcap 150 Momentum 50 Index Fund</t>
  </si>
  <si>
    <t>PORTFOLIO STATEMENT OF EDELWEISS MULTI ASSET ALLOCATION FUND AS ON SEPTEMBER 30, 2024</t>
  </si>
  <si>
    <t>(An open-ended scheme investing in Equity, Debt, Commodities and in units of REITs &amp; InvITs)</t>
  </si>
  <si>
    <t>(b) Exchange Traded Commodity Derivatives</t>
  </si>
  <si>
    <t>SILVER-05Dec2024-MCX</t>
  </si>
  <si>
    <t>SILVERMINI-29Nov2024-MCX1</t>
  </si>
  <si>
    <t>GOLD-05Dec2024-MCX</t>
  </si>
  <si>
    <t>7.62% National Bank for Agriculture and Rural Development NCD Sr 24H Red 10-05-2029**</t>
  </si>
  <si>
    <t>INE261F08EH1</t>
  </si>
  <si>
    <t>8.33% HDB Financial Services 213 A1 Ncd 06-08-27**</t>
  </si>
  <si>
    <t>INE756I07FA8</t>
  </si>
  <si>
    <t>7.75% Tata Capital Housing Finance Ltd SR A 18-05-2027**</t>
  </si>
  <si>
    <t>INE033L07HQ8</t>
  </si>
  <si>
    <t>6.80% Axis Finance Ltd NCD R 18-11-26**</t>
  </si>
  <si>
    <t>INE891K07721</t>
  </si>
  <si>
    <t>8.04% Kotak Mahindra Invest NCD R 06-10-26**</t>
  </si>
  <si>
    <t>INE975F07IM9</t>
  </si>
  <si>
    <t>7.59% Small Industries Development Bank of India NCD SR IX RED 10-02-2026**</t>
  </si>
  <si>
    <t>INE556F08KG3</t>
  </si>
  <si>
    <t>7.50% National Bank for Agriculture and Rural Development NCD Sr 24A Red 31-08-2026**</t>
  </si>
  <si>
    <t>INE261F08EA6</t>
  </si>
  <si>
    <t>7.84% Tata Capital Housing Finance Sr A 18-09-2026**</t>
  </si>
  <si>
    <t>INE033L07IC6</t>
  </si>
  <si>
    <t>7.90% Bajaj Finance Ltd NCD Red 17-11-2025</t>
  </si>
  <si>
    <t>INE296A07SF4</t>
  </si>
  <si>
    <t>6.35% HDB Financial Services A1 Fx 169 Red 11-09-26</t>
  </si>
  <si>
    <t>INE756I07DX5</t>
  </si>
  <si>
    <t>Others</t>
  </si>
  <si>
    <t>a) Silver</t>
  </si>
  <si>
    <t>Silver</t>
  </si>
  <si>
    <t>INE854780000</t>
  </si>
  <si>
    <t>b) Gold</t>
  </si>
  <si>
    <t>Gold</t>
  </si>
  <si>
    <t>IDIA00500001</t>
  </si>
  <si>
    <t>Edelweiss Multi Asset Allocation Fund</t>
  </si>
  <si>
    <t>Multi Asset Allocation Fund</t>
  </si>
  <si>
    <t>PORTFOLIO STATEMENT OF EDELWEISS MULTI CAP FUND AS ON SEPTEMBER 30, 2024</t>
  </si>
  <si>
    <t>(An open-ended equity scheme investing across large cap, mid cap, small cap stocks)</t>
  </si>
  <si>
    <t>Central Depository Services (I) Ltd.</t>
  </si>
  <si>
    <t>INE736A01011</t>
  </si>
  <si>
    <t>Chalet Hotels Ltd.</t>
  </si>
  <si>
    <t>INE427F01016</t>
  </si>
  <si>
    <t>Birla Corporation Ltd.</t>
  </si>
  <si>
    <t>INE340A01012</t>
  </si>
  <si>
    <t>Vedant Fashions Ltd.</t>
  </si>
  <si>
    <t>INE825V01034</t>
  </si>
  <si>
    <t>EDELWEISS LIQUID FUND - DIRECT PL -GR</t>
  </si>
  <si>
    <t>Edelweiss Multi Cap Fund</t>
  </si>
  <si>
    <t>Nifty 500 MultiCap 50:25:25 TRI</t>
  </si>
  <si>
    <t>PORTFOLIO STATEMENT OF EDELWEISS RECENTLY LISTED IPO FUND AS ON SEPTEMBER 30, 2024</t>
  </si>
  <si>
    <t>(An open ended equity scheme following investment theme of investing in recently listed 100 companies or upcoming Initial Public Offer (IPOs).)</t>
  </si>
  <si>
    <t>Happy Forgings Ltd.</t>
  </si>
  <si>
    <t>INE330T01021</t>
  </si>
  <si>
    <t>Ask Automotive Ltd.</t>
  </si>
  <si>
    <t>INE491J01022</t>
  </si>
  <si>
    <t>Doms Industries Ltd.</t>
  </si>
  <si>
    <t>INE321T01012</t>
  </si>
  <si>
    <t>Household Products</t>
  </si>
  <si>
    <t>R R Kabel Ltd.</t>
  </si>
  <si>
    <t>INE777K01022</t>
  </si>
  <si>
    <t>Jupiter Life Line Hospitals Ltd.</t>
  </si>
  <si>
    <t>INE682M01012</t>
  </si>
  <si>
    <t>Innova Captab Ltd.</t>
  </si>
  <si>
    <t>INE0DUT01020</t>
  </si>
  <si>
    <t>INOX INDIA LIMITED</t>
  </si>
  <si>
    <t>INE616N01034</t>
  </si>
  <si>
    <t>Azad Engineering Ltd.</t>
  </si>
  <si>
    <t>INE02IJ01035</t>
  </si>
  <si>
    <t>Aadhar Housing Finance Ltd.</t>
  </si>
  <si>
    <t>INE883F01010</t>
  </si>
  <si>
    <t>Samhi Hotels Ltd.</t>
  </si>
  <si>
    <t>INE08U801020</t>
  </si>
  <si>
    <t>Go Digit General Insurance Ltd.</t>
  </si>
  <si>
    <t>INE03JT01014</t>
  </si>
  <si>
    <t>Updater Services Ltd.</t>
  </si>
  <si>
    <t>INE851I01011</t>
  </si>
  <si>
    <t>Indegene Ltd.</t>
  </si>
  <si>
    <t>INE065X01017</t>
  </si>
  <si>
    <t>Blue Jet Healthcare Ltd.</t>
  </si>
  <si>
    <t>INE0KBH01020</t>
  </si>
  <si>
    <t>Bansal Wire Industries Ltd.</t>
  </si>
  <si>
    <t>INE0B9K01025</t>
  </si>
  <si>
    <t>KFIN Technologies Pvt Ltd.</t>
  </si>
  <si>
    <t>INE138Y01010</t>
  </si>
  <si>
    <t>Cello World Ltd.</t>
  </si>
  <si>
    <t>INE0LMW01024</t>
  </si>
  <si>
    <t>Emcure Pharmaceuticals Ltd.</t>
  </si>
  <si>
    <t>INE168P01015</t>
  </si>
  <si>
    <t>Yatra Online Ltd.</t>
  </si>
  <si>
    <t>INE0JR601024</t>
  </si>
  <si>
    <t>Fedbank Financial Services Ltd.</t>
  </si>
  <si>
    <t>INE007N01010</t>
  </si>
  <si>
    <t>Five Star Business Finance Ltd.</t>
  </si>
  <si>
    <t>INE128S01021</t>
  </si>
  <si>
    <t>Apeejay Surrendra Park Hotels Ltd.</t>
  </si>
  <si>
    <t>INE988S01028</t>
  </si>
  <si>
    <t>Latent View Analytics Ltd.</t>
  </si>
  <si>
    <t>INE0I7C01011</t>
  </si>
  <si>
    <t>Protean eGov Technologies Ltd.</t>
  </si>
  <si>
    <t>INE004A01022</t>
  </si>
  <si>
    <t>Medi Assist Healthcare Services Ltd.</t>
  </si>
  <si>
    <t>INE456Z01021</t>
  </si>
  <si>
    <t>JNK India Ltd.</t>
  </si>
  <si>
    <t>INE0OAF01028</t>
  </si>
  <si>
    <t>Gopal Snacks Ltd.</t>
  </si>
  <si>
    <t>INE0L9R01028</t>
  </si>
  <si>
    <t>Premier Energies Ltd.</t>
  </si>
  <si>
    <t>INE0BS701011</t>
  </si>
  <si>
    <t>Juniper Hotels Ltd.</t>
  </si>
  <si>
    <t>INE696F01016</t>
  </si>
  <si>
    <t>Sai Silk (Kalamandir) Ltd.</t>
  </si>
  <si>
    <t>INE438K01021</t>
  </si>
  <si>
    <t>SBFC Finance Ltd.</t>
  </si>
  <si>
    <t>INE423Y01016</t>
  </si>
  <si>
    <t>Flair Writing Industries Ltd.</t>
  </si>
  <si>
    <t>INE00Y201027</t>
  </si>
  <si>
    <t>Interarch Building Products Ltd.</t>
  </si>
  <si>
    <t>INE00M901018</t>
  </si>
  <si>
    <t>Stanley Lifestyles Ltd.</t>
  </si>
  <si>
    <t>INE01A001028</t>
  </si>
  <si>
    <t>Northern Arc Capital Ltd.</t>
  </si>
  <si>
    <t>INE850M01015</t>
  </si>
  <si>
    <t>Edelweiss Recently Listed IPO Fund</t>
  </si>
  <si>
    <t>PORTFOLIO STATEMENT OF EDELWEISS NIFTY BANK ETF AS ON SEPTEMBER 30, 2024</t>
  </si>
  <si>
    <t>(An open-ended exchange traded scheme replicating/tracking Nifty Bank Total return index)</t>
  </si>
  <si>
    <t>Edelweiss Nifty Bank ETF</t>
  </si>
  <si>
    <t>PORTFOLIO STATEMENT OF EDELWEISS NIFTY NEXT 50 INDEX FUND AS ON SEPTEMBER 30,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</si>
  <si>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</si>
  <si>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</si>
  <si>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</si>
  <si>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SEPTEMBER 30, 2024</t>
  </si>
  <si>
    <t>(An open ended hybrid scheme investing predominantly in equity and equity related instruments)</t>
  </si>
  <si>
    <t>Senco Gold Ltd.</t>
  </si>
  <si>
    <t>INE602W01019</t>
  </si>
  <si>
    <t>Edelweiss-Nifty 50-Index Fund</t>
  </si>
  <si>
    <t>INF754K01NB3</t>
  </si>
  <si>
    <t>Edelweiss Aggressive Hybrid Fund</t>
  </si>
  <si>
    <t>PORTFOLIO STATEMENT OF EDELWEISS NIFTY SMALLCAP 250 INDEX FUND AS ON SEPTEMBER 30, 2024</t>
  </si>
  <si>
    <t>(An Open-ended Equity Scheme replicating Nifty Smallcap 250 Index)</t>
  </si>
  <si>
    <t>Computer Age Management Services Ltd.</t>
  </si>
  <si>
    <t>INE596I01012</t>
  </si>
  <si>
    <t>Amara Raja Energy &amp; Mobility Ltd.</t>
  </si>
  <si>
    <t>INE885A01032</t>
  </si>
  <si>
    <t>Apar Industries Ltd.</t>
  </si>
  <si>
    <t>INE372A01015</t>
  </si>
  <si>
    <t>Cyient Ltd.</t>
  </si>
  <si>
    <t>INE136B01020</t>
  </si>
  <si>
    <t>Himadri Speciality Chemical Ltd.</t>
  </si>
  <si>
    <t>INE019C01026</t>
  </si>
  <si>
    <t>Inox Wind Ltd.</t>
  </si>
  <si>
    <t>INE066P01011</t>
  </si>
  <si>
    <t>Century Textiles &amp; Industries Ltd.</t>
  </si>
  <si>
    <t>INE055A01016</t>
  </si>
  <si>
    <t>Paper, Forest &amp; Jute Products</t>
  </si>
  <si>
    <t>Angel One Ltd.</t>
  </si>
  <si>
    <t>INE732I01013</t>
  </si>
  <si>
    <t>NCC Ltd.</t>
  </si>
  <si>
    <t>INE868B01028</t>
  </si>
  <si>
    <t>Elgi Equipments Ltd.</t>
  </si>
  <si>
    <t>INE285A01027</t>
  </si>
  <si>
    <t>360 One Wam Ltd.</t>
  </si>
  <si>
    <t>INE466L01038</t>
  </si>
  <si>
    <t>Kalpataru Projects International Ltd.</t>
  </si>
  <si>
    <t>INE220B01022</t>
  </si>
  <si>
    <t>Piramal Pharma Ltd.</t>
  </si>
  <si>
    <t>INE0DK501011</t>
  </si>
  <si>
    <t>HFCL Ltd.</t>
  </si>
  <si>
    <t>INE548A01028</t>
  </si>
  <si>
    <t>Natco Pharma Ltd.</t>
  </si>
  <si>
    <t>INE987B01026</t>
  </si>
  <si>
    <t>Zee Entertainment Enterprises Ltd.</t>
  </si>
  <si>
    <t>INE256A01028</t>
  </si>
  <si>
    <t>CESC Ltd.</t>
  </si>
  <si>
    <t>INE486A01021</t>
  </si>
  <si>
    <t>National Buildings Construction Corporation Ltd.</t>
  </si>
  <si>
    <t>INE095N01031</t>
  </si>
  <si>
    <t>Sonata Software Ltd.</t>
  </si>
  <si>
    <t>INE269A01021</t>
  </si>
  <si>
    <t>Gujarat State Petronet Ltd.</t>
  </si>
  <si>
    <t>INE246F01010</t>
  </si>
  <si>
    <t>The Great Eastern Shipping Company Ltd.</t>
  </si>
  <si>
    <t>INE017A01032</t>
  </si>
  <si>
    <t>Castrol India Ltd.</t>
  </si>
  <si>
    <t>INE172A01027</t>
  </si>
  <si>
    <t>Motilal Oswal Financial Services Ltd.</t>
  </si>
  <si>
    <t>INE338I01027</t>
  </si>
  <si>
    <t>REDINGTON LIMITED</t>
  </si>
  <si>
    <t>INE891D01026</t>
  </si>
  <si>
    <t>Sammaan Capital Ltd.</t>
  </si>
  <si>
    <t>INE148I01020</t>
  </si>
  <si>
    <t>IIFL Finance Ltd.</t>
  </si>
  <si>
    <t>INE530B01024</t>
  </si>
  <si>
    <t>Finolex Cables Ltd.</t>
  </si>
  <si>
    <t>INE235A01022</t>
  </si>
  <si>
    <t>Aavas Financiers Ltd.</t>
  </si>
  <si>
    <t>INE216P01012</t>
  </si>
  <si>
    <t>Ramkrishna Forgings Ltd.</t>
  </si>
  <si>
    <t>INE399G01023</t>
  </si>
  <si>
    <t>Kirloskar Oil Engines Ltd.</t>
  </si>
  <si>
    <t>INE146L01010</t>
  </si>
  <si>
    <t>PCBL Ltd.</t>
  </si>
  <si>
    <t>INE602A01031</t>
  </si>
  <si>
    <t>PNB Housing Finance Ltd.</t>
  </si>
  <si>
    <t>INE572E01012</t>
  </si>
  <si>
    <t>Affle (India) Ltd.</t>
  </si>
  <si>
    <t>INE00WC01027</t>
  </si>
  <si>
    <t>Welspun Corp Ltd.</t>
  </si>
  <si>
    <t>INE191B01025</t>
  </si>
  <si>
    <t>Firstsource Solutions Ltd.</t>
  </si>
  <si>
    <t>INE684F01012</t>
  </si>
  <si>
    <t>Aegis Logistics Ltd.</t>
  </si>
  <si>
    <t>INE208C01025</t>
  </si>
  <si>
    <t>Anant Raj Ltd.</t>
  </si>
  <si>
    <t>INE242C01024</t>
  </si>
  <si>
    <t>Godfrey Phillips India Ltd.</t>
  </si>
  <si>
    <t>INE260B01028</t>
  </si>
  <si>
    <t>Cigarettes &amp; Tobacco Products</t>
  </si>
  <si>
    <t>Poly Medicure Ltd.</t>
  </si>
  <si>
    <t>INE205C01021</t>
  </si>
  <si>
    <t>Healthcare Equipment &amp; Supplies</t>
  </si>
  <si>
    <t>Jubilant Pharmova Ltd.</t>
  </si>
  <si>
    <t>INE700A01033</t>
  </si>
  <si>
    <t>Jaiprakash Power Ventures Ltd.</t>
  </si>
  <si>
    <t>INE351F01018</t>
  </si>
  <si>
    <t>Pfizer Ltd.</t>
  </si>
  <si>
    <t>INE182A01018</t>
  </si>
  <si>
    <t>EID Parry India Ltd.</t>
  </si>
  <si>
    <t>INE126A01031</t>
  </si>
  <si>
    <t>Asahi India Glass Ltd.</t>
  </si>
  <si>
    <t>INE439A01020</t>
  </si>
  <si>
    <t>Intellect Design Arena Ltd.</t>
  </si>
  <si>
    <t>INE306R01017</t>
  </si>
  <si>
    <t>Jindal Saw Ltd.</t>
  </si>
  <si>
    <t>INE324A01024</t>
  </si>
  <si>
    <t>Narayana Hrudayalaya ltd.</t>
  </si>
  <si>
    <t>INE410P01011</t>
  </si>
  <si>
    <t>BASF India Ltd.</t>
  </si>
  <si>
    <t>INE373A01013</t>
  </si>
  <si>
    <t>Newgen Software Technologies Ltd.</t>
  </si>
  <si>
    <t>INE619B01017</t>
  </si>
  <si>
    <t>V-Guard Industries Ltd.</t>
  </si>
  <si>
    <t>INE951I01027</t>
  </si>
  <si>
    <t>Techno Electric &amp; Engineering Co. Ltd.</t>
  </si>
  <si>
    <t>INE285K01026</t>
  </si>
  <si>
    <t>Devyani International Ltd.</t>
  </si>
  <si>
    <t>INE872J01023</t>
  </si>
  <si>
    <t>Swan Energy Ltd.</t>
  </si>
  <si>
    <t>INE665A01038</t>
  </si>
  <si>
    <t>Finolex Industries Ltd.</t>
  </si>
  <si>
    <t>INE183A01024</t>
  </si>
  <si>
    <t>Sapphire Foods India Ltd.</t>
  </si>
  <si>
    <t>INE806T01020</t>
  </si>
  <si>
    <t>Jyothy Labs Ltd.</t>
  </si>
  <si>
    <t>INE668F01031</t>
  </si>
  <si>
    <t>Balrampur Chini Mills Ltd.</t>
  </si>
  <si>
    <t>INE119A01028</t>
  </si>
  <si>
    <t>Ujjivan Small Finance Bank Ltd.</t>
  </si>
  <si>
    <t>INE551W01018</t>
  </si>
  <si>
    <t>ICICI Securities Ltd.</t>
  </si>
  <si>
    <t>INE763G01038</t>
  </si>
  <si>
    <t>Deepak Fertilizers &amp; Petrochem Corp Ltd.</t>
  </si>
  <si>
    <t>INE501A01019</t>
  </si>
  <si>
    <t>CIE Automotive India Ltd.</t>
  </si>
  <si>
    <t>INE536H01010</t>
  </si>
  <si>
    <t>Aptus Value Housing Finance India Ltd.</t>
  </si>
  <si>
    <t>INE852O01025</t>
  </si>
  <si>
    <t>BEML Ltd.</t>
  </si>
  <si>
    <t>INE258A01016</t>
  </si>
  <si>
    <t>Rainbow Children's Medicare Ltd.</t>
  </si>
  <si>
    <t>INE961O01016</t>
  </si>
  <si>
    <t>Sobha Ltd.</t>
  </si>
  <si>
    <t>INE671H01015</t>
  </si>
  <si>
    <t>Anand Rathi Wealth Ltd.</t>
  </si>
  <si>
    <t>INE463V01026</t>
  </si>
  <si>
    <t>Gillette India Ltd.</t>
  </si>
  <si>
    <t>INE322A01010</t>
  </si>
  <si>
    <t>Data Patterns (India) Ltd.</t>
  </si>
  <si>
    <t>INE0IX101010</t>
  </si>
  <si>
    <t>Sumitomo Chemical India Ltd.</t>
  </si>
  <si>
    <t>INE258G01013</t>
  </si>
  <si>
    <t>HBL Power Systems Ltd.</t>
  </si>
  <si>
    <t>INE292B01021</t>
  </si>
  <si>
    <t>Sterling &amp; Wilson Renewable Energy Ltd.</t>
  </si>
  <si>
    <t>INE00M201021</t>
  </si>
  <si>
    <t>Olectra Greentech Ltd.</t>
  </si>
  <si>
    <t>INE260D01016</t>
  </si>
  <si>
    <t>CEAT Ltd.</t>
  </si>
  <si>
    <t>INE482A01020</t>
  </si>
  <si>
    <t>Happiest Minds Technologies Ltd.</t>
  </si>
  <si>
    <t>INE419U01012</t>
  </si>
  <si>
    <t>Tanla Platforms Ltd.</t>
  </si>
  <si>
    <t>INE483C01032</t>
  </si>
  <si>
    <t>Eclerx Services Ltd.</t>
  </si>
  <si>
    <t>INE738I01010</t>
  </si>
  <si>
    <t>Sanofi India Ltd.</t>
  </si>
  <si>
    <t>INE058A01010</t>
  </si>
  <si>
    <t>Eris Lifesciences Ltd.</t>
  </si>
  <si>
    <t>INE406M01024</t>
  </si>
  <si>
    <t>Shyam Metalics And Energy Ltd.</t>
  </si>
  <si>
    <t>INE810G01011</t>
  </si>
  <si>
    <t>Signatureglobal (India) Ltd.</t>
  </si>
  <si>
    <t>INE903U01023</t>
  </si>
  <si>
    <t>Kansai Nerolac Paints Ltd.</t>
  </si>
  <si>
    <t>INE531A01024</t>
  </si>
  <si>
    <t>NMDC Steel Ltd.</t>
  </si>
  <si>
    <t>INE0NNS01018</t>
  </si>
  <si>
    <t>Elecon Engineering Company Ltd.</t>
  </si>
  <si>
    <t>INE205B01031</t>
  </si>
  <si>
    <t>Nuvama Wealth Management Ltd.</t>
  </si>
  <si>
    <t>INE531F01015</t>
  </si>
  <si>
    <t>JM Financial Ltd.</t>
  </si>
  <si>
    <t>INE780C01023</t>
  </si>
  <si>
    <t>Usha Martin Ltd.</t>
  </si>
  <si>
    <t>INE228A01035</t>
  </si>
  <si>
    <t>Lemon Tree Hotels Ltd.</t>
  </si>
  <si>
    <t>INE970X01018</t>
  </si>
  <si>
    <t>Gujarat Pipavav Port Ltd.</t>
  </si>
  <si>
    <t>INE517F01014</t>
  </si>
  <si>
    <t>Raymond Ltd.</t>
  </si>
  <si>
    <t>INE301A01014</t>
  </si>
  <si>
    <t>Engineers India Ltd.</t>
  </si>
  <si>
    <t>INE510A01028</t>
  </si>
  <si>
    <t>Godawari Power And Ispat Ltd.</t>
  </si>
  <si>
    <t>INE177H01021</t>
  </si>
  <si>
    <t>Vinati Organics Ltd.</t>
  </si>
  <si>
    <t>INE410B01037</t>
  </si>
  <si>
    <t>Honasa Consumer Ltd.</t>
  </si>
  <si>
    <t>INE0J5401028</t>
  </si>
  <si>
    <t>Aditya Birla Sun Life AMC Ltd.</t>
  </si>
  <si>
    <t>INE404A01024</t>
  </si>
  <si>
    <t>JK Tyre &amp; Industries Ltd.</t>
  </si>
  <si>
    <t>INE573A01042</t>
  </si>
  <si>
    <t>Capri Global Capital Ltd.</t>
  </si>
  <si>
    <t>INE180C01042</t>
  </si>
  <si>
    <t>UTI Asset Management Company Ltd.</t>
  </si>
  <si>
    <t>INE094J01016</t>
  </si>
  <si>
    <t>Quess Corp Ltd.</t>
  </si>
  <si>
    <t>INE615P01015</t>
  </si>
  <si>
    <t>Bombay Burmah Trading Corporation Ltd.</t>
  </si>
  <si>
    <t>INE050A01025</t>
  </si>
  <si>
    <t>Astrazeneca Pharma India Ltd.</t>
  </si>
  <si>
    <t>INE203A01020</t>
  </si>
  <si>
    <t>Gujarat State Fertilizers &amp; Chem Ltd.</t>
  </si>
  <si>
    <t>INE026A01025</t>
  </si>
  <si>
    <t>Vardhman Textiles Ltd.</t>
  </si>
  <si>
    <t>INE825A01020</t>
  </si>
  <si>
    <t>Blue Dart Express Ltd.</t>
  </si>
  <si>
    <t>INE233B01017</t>
  </si>
  <si>
    <t>Saregama India Ltd.</t>
  </si>
  <si>
    <t>INE979A01025</t>
  </si>
  <si>
    <t>The Jammu &amp; Kashmir Bank Ltd.</t>
  </si>
  <si>
    <t>INE168A01041</t>
  </si>
  <si>
    <t>Schneider Electric Infrastructure Ltd.</t>
  </si>
  <si>
    <t>INE839M01018</t>
  </si>
  <si>
    <t>KSB Ltd.</t>
  </si>
  <si>
    <t>INE999A01023</t>
  </si>
  <si>
    <t>Kirloskar Brothers Ltd.</t>
  </si>
  <si>
    <t>INE732A01036</t>
  </si>
  <si>
    <t>RITES LTD.</t>
  </si>
  <si>
    <t>INE320J01015</t>
  </si>
  <si>
    <t>Vijaya Diagnostic Centre Ltd.</t>
  </si>
  <si>
    <t>INE043W01024</t>
  </si>
  <si>
    <t>Chennai Petroleum Corporation Ltd.</t>
  </si>
  <si>
    <t>INE178A01016</t>
  </si>
  <si>
    <t>Shipping Corporation Of India Ltd.</t>
  </si>
  <si>
    <t>INE109A01011</t>
  </si>
  <si>
    <t>Trident Ltd.</t>
  </si>
  <si>
    <t>INE064C01022</t>
  </si>
  <si>
    <t>Welspun Living Ltd.</t>
  </si>
  <si>
    <t>INE192B01031</t>
  </si>
  <si>
    <t>Shree Renuka Sugars Ltd.</t>
  </si>
  <si>
    <t>INE087H01022</t>
  </si>
  <si>
    <t>BLS International Services Ltd.</t>
  </si>
  <si>
    <t>INE153T01027</t>
  </si>
  <si>
    <t>Tata Teleservices (Maharashtra) Ltd.</t>
  </si>
  <si>
    <t>INE517B01013</t>
  </si>
  <si>
    <t>IFCI Ltd.</t>
  </si>
  <si>
    <t>INE039A01010</t>
  </si>
  <si>
    <t>HEG Ltd.</t>
  </si>
  <si>
    <t>INE545A01016</t>
  </si>
  <si>
    <t>G R Infraprojects Ltd.</t>
  </si>
  <si>
    <t>INE201P01022</t>
  </si>
  <si>
    <t>Archean Chemical Industries Ltd.</t>
  </si>
  <si>
    <t>INE128X01021</t>
  </si>
  <si>
    <t>Triveni Engineering &amp; Industries Ltd.</t>
  </si>
  <si>
    <t>INE256C01024</t>
  </si>
  <si>
    <t>Mahindra Lifespace Developers Ltd.</t>
  </si>
  <si>
    <t>INE813A01018</t>
  </si>
  <si>
    <t>RailTel Corporation of India Ltd.</t>
  </si>
  <si>
    <t>INE0DD101019</t>
  </si>
  <si>
    <t>Fine Organic Industries Ltd.</t>
  </si>
  <si>
    <t>INE686Y01026</t>
  </si>
  <si>
    <t>Mastek Ltd.</t>
  </si>
  <si>
    <t>INE759A01021</t>
  </si>
  <si>
    <t>Graphite India Ltd.</t>
  </si>
  <si>
    <t>INE371A01025</t>
  </si>
  <si>
    <t>Rajesh Exports Ltd.</t>
  </si>
  <si>
    <t>INE343B01030</t>
  </si>
  <si>
    <t>Caplin Point Laboratories Ltd.</t>
  </si>
  <si>
    <t>INE475E01026</t>
  </si>
  <si>
    <t>Valor Estate Ltd.</t>
  </si>
  <si>
    <t>INE879I01012</t>
  </si>
  <si>
    <t>Chemplast Sanmar Ltd.</t>
  </si>
  <si>
    <t>INE488A01050</t>
  </si>
  <si>
    <t>Jbm Auto Ltd.</t>
  </si>
  <si>
    <t>INE927D01044</t>
  </si>
  <si>
    <t>Nuvoco Vistas Corporation Ltd.</t>
  </si>
  <si>
    <t>INE118D01016</t>
  </si>
  <si>
    <t>VIP Industries Ltd.</t>
  </si>
  <si>
    <t>INE054A01027</t>
  </si>
  <si>
    <t>Netweb Technologies India Ltd.</t>
  </si>
  <si>
    <t>INE0NT901020</t>
  </si>
  <si>
    <t>IT - Hardware</t>
  </si>
  <si>
    <t>Clean Science and Technology Ltd.</t>
  </si>
  <si>
    <t>INE227W01023</t>
  </si>
  <si>
    <t>Central Bank of India</t>
  </si>
  <si>
    <t>INE483A01010</t>
  </si>
  <si>
    <t>Alok Industries Ltd.</t>
  </si>
  <si>
    <t>INE270A01029</t>
  </si>
  <si>
    <t>Alkyl Amines Chemicals Ltd.</t>
  </si>
  <si>
    <t>INE150B01039</t>
  </si>
  <si>
    <t>TV18 Broadcast Ltd.</t>
  </si>
  <si>
    <t>INE886H01027</t>
  </si>
  <si>
    <t>PTC Industries Ltd.</t>
  </si>
  <si>
    <t>INE596F01018</t>
  </si>
  <si>
    <t>C.E. Info Systems Ltd.</t>
  </si>
  <si>
    <t>INE0BV301023</t>
  </si>
  <si>
    <t>Gujarat Mineral Development Corporation Ltd.</t>
  </si>
  <si>
    <t>INE131A01031</t>
  </si>
  <si>
    <t>TVS Supply Chain Solutions Ltd.</t>
  </si>
  <si>
    <t>INE395N01027</t>
  </si>
  <si>
    <t>Campus Activewear Ltd.</t>
  </si>
  <si>
    <t>INE278Y01022</t>
  </si>
  <si>
    <t>Maharashtra Seamless Ltd.</t>
  </si>
  <si>
    <t>INE271B01025</t>
  </si>
  <si>
    <t>UCO Bank</t>
  </si>
  <si>
    <t>INE691A01018</t>
  </si>
  <si>
    <t>RattanIndia Enterprises Ltd.</t>
  </si>
  <si>
    <t>INE834M01019</t>
  </si>
  <si>
    <t>Just Dial Ltd.</t>
  </si>
  <si>
    <t>INE599M01018</t>
  </si>
  <si>
    <t>Syrma Sgs Technology Ltd.</t>
  </si>
  <si>
    <t>INE0DYJ01015</t>
  </si>
  <si>
    <t>Avanti Feeds Ltd.</t>
  </si>
  <si>
    <t>INE871C01038</t>
  </si>
  <si>
    <t>Rashtriya Chemicals and Fertilizers Ltd.</t>
  </si>
  <si>
    <t>INE027A01015</t>
  </si>
  <si>
    <t>ITI Ltd.</t>
  </si>
  <si>
    <t>INE248A01017</t>
  </si>
  <si>
    <t>Balaji Amines Ltd.</t>
  </si>
  <si>
    <t>INE050E01027</t>
  </si>
  <si>
    <t>Godrej Agrovet Ltd.</t>
  </si>
  <si>
    <t>INE850D01014</t>
  </si>
  <si>
    <t>Varroc Engineering Ltd.</t>
  </si>
  <si>
    <t>INE665L01035</t>
  </si>
  <si>
    <t>Sun Pharma Advanced Research Co. Ltd.</t>
  </si>
  <si>
    <t>INE232I01014</t>
  </si>
  <si>
    <t>Network18 Media &amp; Investments Ltd.</t>
  </si>
  <si>
    <t>INE870H01013</t>
  </si>
  <si>
    <t>Easy Trip Planners Ltd.</t>
  </si>
  <si>
    <t>INE07O001026</t>
  </si>
  <si>
    <t>Gujarat Ambuja Exports Ltd.</t>
  </si>
  <si>
    <t>INE036B01030</t>
  </si>
  <si>
    <t>Route Mobile Ltd.</t>
  </si>
  <si>
    <t>INE450U01017</t>
  </si>
  <si>
    <t>MMTC Ltd.</t>
  </si>
  <si>
    <t>INE123F01029</t>
  </si>
  <si>
    <t>Edelweiss NIFTY Smallcap 250 Index Fund</t>
  </si>
  <si>
    <t>PORTFOLIO STATEMENT OF EDELWEISS MID CAP FUND AS ON SEPTEMBER 30, 2024</t>
  </si>
  <si>
    <t>(An open ended equity scheme predominantly investing in mid cap stocks)</t>
  </si>
  <si>
    <t>Edelweiss Mid Cap Fund</t>
  </si>
  <si>
    <t>PORTFOLIO STATEMENT OF EDELWEISS TECHNOLOGY FUND AS ON SEPTEMBER 30, 2024</t>
  </si>
  <si>
    <t>(An open-ended equity scheme investing in technology &amp; technology-related companies)</t>
  </si>
  <si>
    <t xml:space="preserve">(c) Listed / Awaiting listing on International Stock Exchanges </t>
  </si>
  <si>
    <t>APPLE INC</t>
  </si>
  <si>
    <t>US0378331005</t>
  </si>
  <si>
    <t>Software Products</t>
  </si>
  <si>
    <t>MICROSOFT CORP</t>
  </si>
  <si>
    <t>US5949181045</t>
  </si>
  <si>
    <t>Computers Hardware &amp; Equipments</t>
  </si>
  <si>
    <t>NVIDIA CORPORATION</t>
  </si>
  <si>
    <t>US67066G1040</t>
  </si>
  <si>
    <t>BROADCOM INC</t>
  </si>
  <si>
    <t>US11135F1012</t>
  </si>
  <si>
    <t>ORACLE CORPORATION</t>
  </si>
  <si>
    <t>US68389X1054</t>
  </si>
  <si>
    <t>SALESFORCE INC</t>
  </si>
  <si>
    <t>US79466L3024</t>
  </si>
  <si>
    <t>ADVANCED MICRO DEVICES INC</t>
  </si>
  <si>
    <t>US0079031078</t>
  </si>
  <si>
    <t>ADOBE INC</t>
  </si>
  <si>
    <t>US00724F1012</t>
  </si>
  <si>
    <t>ACCENTURE PLC</t>
  </si>
  <si>
    <t>IE00B4BNMY34</t>
  </si>
  <si>
    <t>IBM</t>
  </si>
  <si>
    <t>US4592001014</t>
  </si>
  <si>
    <t>Computers - Software &amp; Consulting</t>
  </si>
  <si>
    <t>CISCO SYSTEMS INC</t>
  </si>
  <si>
    <t>US17275R1023</t>
  </si>
  <si>
    <t>SERVICENOW INC.</t>
  </si>
  <si>
    <t>US81762P1021</t>
  </si>
  <si>
    <t>TEXAS INSTRUMENTS INC</t>
  </si>
  <si>
    <t>US8825081040</t>
  </si>
  <si>
    <t>QUALCOMM INC</t>
  </si>
  <si>
    <t>US7475251036</t>
  </si>
  <si>
    <t>INTUIT INC</t>
  </si>
  <si>
    <t>US4612021034</t>
  </si>
  <si>
    <t>APPLIED MATERIALS INC</t>
  </si>
  <si>
    <t>US0382221051</t>
  </si>
  <si>
    <t>ANALOG DEVICES INC</t>
  </si>
  <si>
    <t>US0326541051</t>
  </si>
  <si>
    <t>PALO ALTO NETWORKS INC</t>
  </si>
  <si>
    <t>US6974351057</t>
  </si>
  <si>
    <t>MICRON TECHNOLOGY INC</t>
  </si>
  <si>
    <t>US5951121038</t>
  </si>
  <si>
    <t>LAM RESEARCH CORPORATION</t>
  </si>
  <si>
    <t>US5128071082</t>
  </si>
  <si>
    <t>KLA CORP</t>
  </si>
  <si>
    <t>US4824801009</t>
  </si>
  <si>
    <t>INTEL CORP</t>
  </si>
  <si>
    <t>US4581401001</t>
  </si>
  <si>
    <t>ARISTA NETWORKS INC.</t>
  </si>
  <si>
    <t>US0404131064</t>
  </si>
  <si>
    <t>SYNOPSYS INC</t>
  </si>
  <si>
    <t>US8716071076</t>
  </si>
  <si>
    <t>AMPHENOL CORP</t>
  </si>
  <si>
    <t>US0320951017</t>
  </si>
  <si>
    <t>MOTOROLA SOLUTIONS INC</t>
  </si>
  <si>
    <t>US6200763075</t>
  </si>
  <si>
    <t>CADENCE DESIGN SYS INC</t>
  </si>
  <si>
    <t>US1273871087</t>
  </si>
  <si>
    <t>AUTODESK INC</t>
  </si>
  <si>
    <t>US0527691069</t>
  </si>
  <si>
    <t>NXP SEMICONDUCTORS NV</t>
  </si>
  <si>
    <t>NL0009538784</t>
  </si>
  <si>
    <t>ROPER TECHNOLOGIES INC</t>
  </si>
  <si>
    <t>US7766961061</t>
  </si>
  <si>
    <t>FORTINET INC</t>
  </si>
  <si>
    <t>US34959E1091</t>
  </si>
  <si>
    <t>TE CONNECTIVITY LTD</t>
  </si>
  <si>
    <t>CH0102993182</t>
  </si>
  <si>
    <t>FAIR ISAAC CORP</t>
  </si>
  <si>
    <t>US3032501047</t>
  </si>
  <si>
    <t>MONOLITHIC POWER SYSTEM INC</t>
  </si>
  <si>
    <t>US6098391054</t>
  </si>
  <si>
    <t>MICROCHIP TECHNOLOGY INC</t>
  </si>
  <si>
    <t>US5950171042</t>
  </si>
  <si>
    <t>COGNIZANT TECH SOLUTIONS</t>
  </si>
  <si>
    <t>US1924461023</t>
  </si>
  <si>
    <t>GARTNER INC</t>
  </si>
  <si>
    <t>US3666511072</t>
  </si>
  <si>
    <t>CORNING INC</t>
  </si>
  <si>
    <t>US2193501051</t>
  </si>
  <si>
    <t>HP INC</t>
  </si>
  <si>
    <t>US40434L1052</t>
  </si>
  <si>
    <t>ON SEMICONDUCTOR CORPORATION</t>
  </si>
  <si>
    <t>US6821891057</t>
  </si>
  <si>
    <t>CDW CORP/DE</t>
  </si>
  <si>
    <t>US12514G1085</t>
  </si>
  <si>
    <t>ANSYS INC</t>
  </si>
  <si>
    <t>US03662Q1058</t>
  </si>
  <si>
    <t>KEYSIGHT TECHNOLOGIES INC</t>
  </si>
  <si>
    <t>US49338L1035</t>
  </si>
  <si>
    <t>NETAPP INC</t>
  </si>
  <si>
    <t>US64110D1046</t>
  </si>
  <si>
    <t>HEWLETT PACKARD ENTERPRISE CO</t>
  </si>
  <si>
    <t>US42824C1099</t>
  </si>
  <si>
    <t>IT Enabled Services</t>
  </si>
  <si>
    <t>SEAGATE TECHNOLOGY HOLDINGS PLC</t>
  </si>
  <si>
    <t>IE00BKVD2N49</t>
  </si>
  <si>
    <t>WESTERN DIGITAL CORP</t>
  </si>
  <si>
    <t>US9581021055</t>
  </si>
  <si>
    <t>PTC INC</t>
  </si>
  <si>
    <t>US69370C1009</t>
  </si>
  <si>
    <t>TELEDYNE TECHNOLOGIES INC</t>
  </si>
  <si>
    <t>US8793601050</t>
  </si>
  <si>
    <t>VERISIGN INC</t>
  </si>
  <si>
    <t>US92343E1029</t>
  </si>
  <si>
    <t>Edelweiss Technology Fund</t>
  </si>
  <si>
    <t>PORTFOLIO STATEMENT OF EDELWEISS GOLD ETF FUND AS ON SEPTEMBER 30, 2024</t>
  </si>
  <si>
    <t>((An open ended exchange traded fund replicating/tracking domestic prices of Gold))</t>
  </si>
  <si>
    <t xml:space="preserve">a) Gold </t>
  </si>
  <si>
    <t>Edelweiss Gold ETF</t>
  </si>
  <si>
    <t>PORTFOLIO STATEMENT OF EDELWEISS GOLD AND SILVER ETF FOF AS ON SEPTEMBER 30, 2024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</si>
  <si>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</si>
  <si>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</si>
  <si>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</si>
  <si>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</si>
  <si>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</si>
  <si>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7. Total gross exposure to derivative instruments (excluding reversed positions) as at September 30, 2024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</si>
  <si>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</si>
  <si>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</si>
  <si>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</si>
  <si>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</si>
  <si>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Gold and Silver ETF Fund of Fund</t>
  </si>
  <si>
    <t>PORTFOLIO STATEMENT OF EDELWEISS  LIQUID FUND AS ON SEPTEMBER 30, 2024</t>
  </si>
  <si>
    <t>(An open-ended liquid scheme)</t>
  </si>
  <si>
    <t>91 Days Tbill Red 21-11-2024</t>
  </si>
  <si>
    <t>IN002024X227</t>
  </si>
  <si>
    <t>91 Days Tbill Red 18-10-2024</t>
  </si>
  <si>
    <t>IN002024X177</t>
  </si>
  <si>
    <t>91 Days Tbill Red 31-10-2024</t>
  </si>
  <si>
    <t>IN002024X193</t>
  </si>
  <si>
    <t>91 Days Tbill Red 12-12-2024</t>
  </si>
  <si>
    <t>IN002024X250</t>
  </si>
  <si>
    <t>182 Days Tbill Red 01-11-2024</t>
  </si>
  <si>
    <t>IN002024Y050</t>
  </si>
  <si>
    <t>182 Days Tbill Red 03-10-2024</t>
  </si>
  <si>
    <t>IN002024Y019</t>
  </si>
  <si>
    <t>91 Days Tbill Red 07-11-2024</t>
  </si>
  <si>
    <t>IN002024X201</t>
  </si>
  <si>
    <t>91 Days Tbill Red 15-11-2024</t>
  </si>
  <si>
    <t>IN002024X219</t>
  </si>
  <si>
    <t>State Bank Of India CD Red 27-12-2024#**</t>
  </si>
  <si>
    <t>INE062A16549</t>
  </si>
  <si>
    <t>Canara Bank CD Red 26-11-2024#**</t>
  </si>
  <si>
    <t>INE476A16YX4</t>
  </si>
  <si>
    <t>Small Industries Development Bank of India CD Red 11-12-2024#**</t>
  </si>
  <si>
    <t>INE556F16AM5</t>
  </si>
  <si>
    <t>HDFC Bank CD Red 12-12-2024#**</t>
  </si>
  <si>
    <t>INE040A16FL2</t>
  </si>
  <si>
    <t>Canara Bank CD Red 16-12-2024#**</t>
  </si>
  <si>
    <t>INE476A16YR6</t>
  </si>
  <si>
    <t>Punjab National Bank CD Red 25-10-2024#**</t>
  </si>
  <si>
    <t>INE160A16PL7</t>
  </si>
  <si>
    <t>State Bank Of India CD Red 31-10-24#**</t>
  </si>
  <si>
    <t>INE062A16507</t>
  </si>
  <si>
    <t>Bank Of Baroda CD Red 14-11-2024#**</t>
  </si>
  <si>
    <t>INE028A16GC4</t>
  </si>
  <si>
    <t>HDFC Bank CD Red 21-11-2024#**</t>
  </si>
  <si>
    <t>INE040A16FI8</t>
  </si>
  <si>
    <t>Punjab National Bank CD Red 25-11-2024#**</t>
  </si>
  <si>
    <t>INE160A16PR4</t>
  </si>
  <si>
    <t>Bank Of Baroda CD Red 05-12-24#**</t>
  </si>
  <si>
    <t>INE028A16GI1</t>
  </si>
  <si>
    <t>Punjab National Bank CD Red 20-12-24#**</t>
  </si>
  <si>
    <t>INE160A16PX2</t>
  </si>
  <si>
    <t>Punjab National Bank CD Red 29-10-24#**</t>
  </si>
  <si>
    <t>INE160A16PM5</t>
  </si>
  <si>
    <t>Bank Of Baroda CD Red 18-11-24#**</t>
  </si>
  <si>
    <t>INE028A16GD2</t>
  </si>
  <si>
    <t>Federal Bank Ltd CD Red 25-11-2024#**</t>
  </si>
  <si>
    <t>INE171A16LO7</t>
  </si>
  <si>
    <t>State Bank Of India CD Red 04-12-2024#**</t>
  </si>
  <si>
    <t>INE062A16515</t>
  </si>
  <si>
    <t>DBS Bank Ind Ltd. CD Red 12-12-2024#**</t>
  </si>
  <si>
    <t>INE01GA16210</t>
  </si>
  <si>
    <t>Canara Bank CD Red 26-12-2024#**</t>
  </si>
  <si>
    <t>INE476A16ZJ0</t>
  </si>
  <si>
    <t>Aditya Birla Housing Finance CP Red 18-10-2024**</t>
  </si>
  <si>
    <t>INE831R14DX3</t>
  </si>
  <si>
    <t>Small Industries Development Bank of India CP Red 13-12-2024**</t>
  </si>
  <si>
    <t>INE556F14KO5</t>
  </si>
  <si>
    <t>ICICI Securities CP Red 24-12-24**</t>
  </si>
  <si>
    <t>INE763G14VT1</t>
  </si>
  <si>
    <t>Kotak Securities Ltd CP Red 18-10-2024**</t>
  </si>
  <si>
    <t>INE028E14OM4</t>
  </si>
  <si>
    <t>Bobcard Ltd. CP Red 28-10-2024**</t>
  </si>
  <si>
    <t>INE027214654</t>
  </si>
  <si>
    <t>Export Import Bank of India CP Red 12-11-2024**</t>
  </si>
  <si>
    <t>INE514E14RZ8</t>
  </si>
  <si>
    <t>Reliance Retail Venture CP Red 12-11-2024**</t>
  </si>
  <si>
    <t>INE929O14CE4</t>
  </si>
  <si>
    <t>Tata Capital Housing Finance CP 20-11-24**</t>
  </si>
  <si>
    <t>INE033L14NH1</t>
  </si>
  <si>
    <t>Larsen &amp; Toubro Ltd CP Red 27-11-2024**</t>
  </si>
  <si>
    <t>INE018A14LB2</t>
  </si>
  <si>
    <t>Aditya Birla Finance Ltd CP Red 27-11-2024**</t>
  </si>
  <si>
    <t>INE860H143T2</t>
  </si>
  <si>
    <t>Bobcard Ltd. CP Red 27-11-2024**</t>
  </si>
  <si>
    <t>INE027214662</t>
  </si>
  <si>
    <t>ICICI Securities CP Red 02-12-2024**</t>
  </si>
  <si>
    <t>INE763G14VQ7</t>
  </si>
  <si>
    <t>Reliance Jio Info Ltd 06-12-24**</t>
  </si>
  <si>
    <t>INE110L14SK0</t>
  </si>
  <si>
    <t>Reliance Retail Venture CP 06-12-24**</t>
  </si>
  <si>
    <t>INE929O14CL9</t>
  </si>
  <si>
    <t>Larsen &amp; Toubro Ltd CP Red 09-12-24**</t>
  </si>
  <si>
    <t>INE018A14LC0</t>
  </si>
  <si>
    <t>Motilal Oswal Financial Services Cp Red 04-12-2024**</t>
  </si>
  <si>
    <t>INE338I14II8</t>
  </si>
  <si>
    <t>Network18 Media &amp; Investment CP 10-12-24**</t>
  </si>
  <si>
    <t>INE870H14TP4</t>
  </si>
  <si>
    <t>Motilal Oswal Financial Services CP Red 11-12-24**</t>
  </si>
  <si>
    <t>INE338I14IJ6</t>
  </si>
  <si>
    <t>Bobcard Ltd. CP Red 17-12-2024**</t>
  </si>
  <si>
    <t>INE027214688</t>
  </si>
  <si>
    <t>Network18 Media &amp; Investment CP Red 04-10-2024**</t>
  </si>
  <si>
    <t>INE870H14TC2</t>
  </si>
  <si>
    <t>HDFC Securities Ltd CP Red 23-10-2024**</t>
  </si>
  <si>
    <t>INE700G14KY6</t>
  </si>
  <si>
    <t>Hero Housing Finance CP Red 07-11-2024**</t>
  </si>
  <si>
    <t>INE800X14234</t>
  </si>
  <si>
    <t>Aditya Birla Finance Ltd CP Red 11-11-2024**</t>
  </si>
  <si>
    <t>INE860H143S4</t>
  </si>
  <si>
    <t>ICICI Securities CP Red 13-11-2024**</t>
  </si>
  <si>
    <t>INE763G14VJ2</t>
  </si>
  <si>
    <t>Kotak Securities Ltd CP 22-11-24**</t>
  </si>
  <si>
    <t>INE028E14OX1</t>
  </si>
  <si>
    <t>Grasim India Ltd CP Red 03-12-2024**</t>
  </si>
  <si>
    <t>INE047A14966</t>
  </si>
  <si>
    <t>Aditya Birla Finance Ltd CP Red 04-12-2024**</t>
  </si>
  <si>
    <t>INE860H143Y2</t>
  </si>
  <si>
    <t>Hero Housing Finance CP Red 12-12-2024**</t>
  </si>
  <si>
    <t>INE800X14242</t>
  </si>
  <si>
    <t>Edelweiss Liquid Fund</t>
  </si>
  <si>
    <t>Liquid Fund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</si>
  <si>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</si>
  <si>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</si>
  <si>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</si>
  <si>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</si>
  <si>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</si>
  <si>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</si>
  <si>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</si>
  <si>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</si>
  <si>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</si>
  <si>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</si>
  <si>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</si>
  <si>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</si>
  <si>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</si>
  <si>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</si>
  <si>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</si>
  <si>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PORTFOLIO STATEMENT OF EDELWEISS  ASEAN EQUITY OFF-SHORE FUND AS ON SEPTEMBER 30,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</si>
  <si>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</si>
  <si>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</si>
  <si>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</si>
  <si>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</si>
  <si>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</si>
  <si>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9. Total value and percentage of Illiquiid Equity shares &amp; Equity related instruments</t>
  </si>
  <si>
    <t>Edelweiss ASEAN Equity Off-Shore Fund</t>
  </si>
  <si>
    <t>PORTFOLIO STATEMENT OF EDELWEISS  GREATER CHINA EQUITY OFF-SHORE FUND AS ON SEPTEMBER 30,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</si>
  <si>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</si>
  <si>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</si>
  <si>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</si>
  <si>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</si>
  <si>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SEPTEMBER 30, 2024</t>
  </si>
  <si>
    <t>(An Open-ended Equity Scheme replicating MSCI India Domestic &amp; World Healthcare 45 Index)</t>
  </si>
  <si>
    <t>ELI LILLY &amp; CO</t>
  </si>
  <si>
    <t>US5324571083</t>
  </si>
  <si>
    <t>Pharmaceuticals</t>
  </si>
  <si>
    <t>JOHNSON &amp; JOHNSON</t>
  </si>
  <si>
    <t>US4781601046</t>
  </si>
  <si>
    <t>Novo Nordisk A/S</t>
  </si>
  <si>
    <t>US6701002056</t>
  </si>
  <si>
    <t>ABBVIE INC</t>
  </si>
  <si>
    <t>US00287Y1091</t>
  </si>
  <si>
    <t>Biotechnology</t>
  </si>
  <si>
    <t>MERCK &amp; CO.INC</t>
  </si>
  <si>
    <t>US58933Y1055</t>
  </si>
  <si>
    <t>THERMO FISHER SCIENTIFIC INC</t>
  </si>
  <si>
    <t>US8835561023</t>
  </si>
  <si>
    <t>Life Sciences Tools &amp; Services</t>
  </si>
  <si>
    <t>NOVARTIS AG</t>
  </si>
  <si>
    <t>US66987V1098</t>
  </si>
  <si>
    <t>ABBOTT LABORATORIES</t>
  </si>
  <si>
    <t>US0028241000</t>
  </si>
  <si>
    <t>Health Care Equipment &amp; Supplies</t>
  </si>
  <si>
    <t>DANAHER CORP</t>
  </si>
  <si>
    <t>US2358511028</t>
  </si>
  <si>
    <t>INTUITIVE SURGICAL INC</t>
  </si>
  <si>
    <t>US46120E6023</t>
  </si>
  <si>
    <t>AMGEN INC</t>
  </si>
  <si>
    <t>US0311621009</t>
  </si>
  <si>
    <t>STRYKER CORP</t>
  </si>
  <si>
    <t>US8636671013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</si>
  <si>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</si>
  <si>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</si>
  <si>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</si>
  <si>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</si>
  <si>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</si>
  <si>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</si>
  <si>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GILEAD SCIENCES INC</t>
  </si>
  <si>
    <t>US3755581036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</si>
  <si>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</si>
  <si>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</si>
  <si>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</si>
  <si>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</si>
  <si>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</si>
  <si>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</si>
  <si>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</si>
  <si>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</si>
  <si>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GRAIL INC</t>
  </si>
  <si>
    <t>US3847471014</t>
  </si>
  <si>
    <t>Edelweiss MSCI India Domestic &amp; World Healthcare 45 Index Fund</t>
  </si>
  <si>
    <t>PORTFOLIO STATEMENT OF EDELWEISS  EUROPE DYNAMIC EQUITY OFF-SHORE FUND AS ON SEPTEMBER 30,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</si>
  <si>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</si>
  <si>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</si>
  <si>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</si>
  <si>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</si>
  <si>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SEPTEMBER 30, 2024</t>
  </si>
  <si>
    <t>(An open ended fund of fund scheme investing in JPMorgan Funds – Emerging Market Opportunities Fund)</t>
  </si>
  <si>
    <t>JPMORGAN Asset Mgt - Emg Mkt Opps I USD</t>
  </si>
  <si>
    <t>LU0431993749</t>
  </si>
  <si>
    <t>Edelweiss Emerging Markets Opportunities Equity Off-Shore Fund</t>
  </si>
  <si>
    <t>PORTFOLIO STATEMENT OF EDELWEISS  US VALUE EQUITY OFF-SHORE FUND AS ON SEPTEMBER 30,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</si>
  <si>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</si>
  <si>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</si>
  <si>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</si>
  <si>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</si>
  <si>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SEPTEMBER 30,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</si>
  <si>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</si>
  <si>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</si>
  <si>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</si>
  <si>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</si>
  <si>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SEPTEMBER 30, 2024</t>
  </si>
  <si>
    <t>(An open ended exchange traded fund replicating/tracking domestic prices of Silver)</t>
  </si>
  <si>
    <t xml:space="preserve">a) Silver </t>
  </si>
  <si>
    <t>Edelweiss Silver ETF</t>
  </si>
  <si>
    <t>I.</t>
  </si>
  <si>
    <t>Disclosure pursuant to SEBI circular Paragraph 5.2 of the Master Circular for Mutual Funds dated May 19, 2023 are as follows:</t>
  </si>
  <si>
    <t>a.</t>
  </si>
  <si>
    <t>Hedging positions through futures as on 30th September 2024:</t>
  </si>
  <si>
    <t>Scheme name</t>
  </si>
  <si>
    <t>Underlying</t>
  </si>
  <si>
    <t>Long / Short</t>
  </si>
  <si>
    <t>Futures price when purchased</t>
  </si>
  <si>
    <t>Current price of the contract</t>
  </si>
  <si>
    <t>Margin maintained in Rs. Lakhs</t>
  </si>
  <si>
    <t>Adani Ports &amp; Sp Eco Zone 31/10/2024</t>
  </si>
  <si>
    <t>Short</t>
  </si>
  <si>
    <t>Alkem Laboratories Ltd 31/10/2024</t>
  </si>
  <si>
    <t>Ambuja Cements Ltd 31/10/2024</t>
  </si>
  <si>
    <t>Aarti Industries Ltd. 31/10/2024</t>
  </si>
  <si>
    <t>Abb India Ltd 31/10/2024</t>
  </si>
  <si>
    <t>Abbott India Ltd 31/10/2024</t>
  </si>
  <si>
    <t>Apollo Hospitals Enterp Ltd 31/10/2024</t>
  </si>
  <si>
    <t>Ashok Leyland Ltd 31/10/2024</t>
  </si>
  <si>
    <t>Asian Paints Ltd 31/10/2024</t>
  </si>
  <si>
    <t>Astral Ltd 31/10/2024</t>
  </si>
  <si>
    <t>Atul Ltd 31/10/2024</t>
  </si>
  <si>
    <t>Au Small Finance Bank Ltd 31/10/2024</t>
  </si>
  <si>
    <t>Aurobindo Pharma Ltd 31/10/2024</t>
  </si>
  <si>
    <t>Axis Bank Ltd 31/10/2024</t>
  </si>
  <si>
    <t>Bajaj Auto Ltd 31/10/2024</t>
  </si>
  <si>
    <t>Bajaj Finserv Ltd 31/10/2024</t>
  </si>
  <si>
    <t>Bajaj Finance Ltd 31/10/2024</t>
  </si>
  <si>
    <t>Balkrishna Industries Ltd 31/10/2024</t>
  </si>
  <si>
    <t>Bandhan Bank Ltd 31/10/2024</t>
  </si>
  <si>
    <t>Bank Of Baroda 31/10/2024</t>
  </si>
  <si>
    <t>Bata India Ltd 31/10/2024</t>
  </si>
  <si>
    <t>Bharat Electronics Ltd 31/10/2024</t>
  </si>
  <si>
    <t>Berger Paints India Ltd 31/10/2024</t>
  </si>
  <si>
    <t>Bharat Forge Ltd 31/10/2024</t>
  </si>
  <si>
    <t>Bharti Airtel Ltd 31/10/2024</t>
  </si>
  <si>
    <t>Bharat Petro Corp Ltd 31/10/2024</t>
  </si>
  <si>
    <t>Britannia Industries Ltd 31/10/2024</t>
  </si>
  <si>
    <t>Birlasoft Ltd. 31/10/2024</t>
  </si>
  <si>
    <t>Canara Bank 31/10/2024</t>
  </si>
  <si>
    <t>Chambal Fert &amp; Chem Ltd 31/10/2024</t>
  </si>
  <si>
    <t>Cholamandalam Inv &amp; Fin Co Lt 31/10/2024</t>
  </si>
  <si>
    <t>Cipla Ltd 31/10/2024</t>
  </si>
  <si>
    <t>Coal India Ltd 31/10/2024</t>
  </si>
  <si>
    <t>Coforge Ltd 31/10/2024</t>
  </si>
  <si>
    <t>Colgate Palmolive (India) Ltd 31/10/2024</t>
  </si>
  <si>
    <t>Container Corp Of Ind Ltd 31/10/2024</t>
  </si>
  <si>
    <t>Coromandel International Ltd 31/10/2024</t>
  </si>
  <si>
    <t>Crompton Greaves Cons Elect 31/10/2024</t>
  </si>
  <si>
    <t>City Union Bank Ltd 31/10/2024</t>
  </si>
  <si>
    <t>Cummins India Ltd 31/10/2024</t>
  </si>
  <si>
    <t>Dalmia Bharat Ltd 31/10/2024</t>
  </si>
  <si>
    <t>Divi'S Laboratories Ltd 31/10/2024</t>
  </si>
  <si>
    <t>Dixon Technologies (India)Ltd 31/10/2024</t>
  </si>
  <si>
    <t>Dlf Ltd 31/10/2024</t>
  </si>
  <si>
    <t>Dr. Reddy'S Laboratories Ltd 31/10/2024</t>
  </si>
  <si>
    <t>Eicher Motors Ltd 31/10/2024</t>
  </si>
  <si>
    <t>Escorts Kubota Limited 31/10/2024</t>
  </si>
  <si>
    <t>Exide Industries Ltd 31/10/2024</t>
  </si>
  <si>
    <t>Federal Bank Ltd 31/10/2024</t>
  </si>
  <si>
    <t>Gail (India) Ltd 31/10/2024</t>
  </si>
  <si>
    <t>Glenmark Pharmaceuticals Ltd 31/10/2024</t>
  </si>
  <si>
    <t>Gmr Airports Infrastructure Ltd 31/10/20</t>
  </si>
  <si>
    <t>Gujarat Narmada Val Fert&amp;Chem 31/10/2024</t>
  </si>
  <si>
    <t>Godrej Properties Ltd 31/10/2024</t>
  </si>
  <si>
    <t>Grasim Industries Ltd 31/10/2024</t>
  </si>
  <si>
    <t>Gujarat Gas Ltd 31/10/2024</t>
  </si>
  <si>
    <t>Hindustan Aeronautics Limited 31/10/2024</t>
  </si>
  <si>
    <t>Havells India Ltd 31/10/2024</t>
  </si>
  <si>
    <t>Hcl Technologies Ltd 31/10/2024</t>
  </si>
  <si>
    <t>Hdfc Asset Manage Co Ltd 31/10/2024</t>
  </si>
  <si>
    <t>Hdfc Bank Ltd 31/10/2024</t>
  </si>
  <si>
    <t>Hdfc Life Ins Co Ltd 31/10/2024</t>
  </si>
  <si>
    <t>Hero Motocorp Ltd 31/10/2024</t>
  </si>
  <si>
    <t>Hindalco Industries Ltd 31/10/2024</t>
  </si>
  <si>
    <t>Hindustan Copper Ltd 31/10/2024</t>
  </si>
  <si>
    <t>Hindustan Petroleum Corp Ltd 31/10/2024</t>
  </si>
  <si>
    <t>Hindustan Unilever Ltd 31/10/2024</t>
  </si>
  <si>
    <t>Hindustan Unilever Ltd 28/11/2024</t>
  </si>
  <si>
    <t>Icici Bank Ltd 31/10/2024</t>
  </si>
  <si>
    <t>Icici Pru Life Ins Co Ltd 31/10/2024</t>
  </si>
  <si>
    <t>Vodafone Idea Ltd 31/10/2024</t>
  </si>
  <si>
    <t>Idfc Ltd 31/10/2024</t>
  </si>
  <si>
    <t>Indian Energy Exchange Ltd 31/10/2024</t>
  </si>
  <si>
    <t>Indraprastha Gas Ltd 31/10/2024</t>
  </si>
  <si>
    <t>Indian Hotels Co. Ltd 31/10/2024</t>
  </si>
  <si>
    <t>Indiamart Intermesh Ltd 31/10/2024</t>
  </si>
  <si>
    <t>Interglobe Aviation Ltd 31/10/2024</t>
  </si>
  <si>
    <t>Indusind Bank Ltd 31/10/2024</t>
  </si>
  <si>
    <t>Indus Towers Ltd 31/10/2024</t>
  </si>
  <si>
    <t>Infosys Ltd 31/10/2024</t>
  </si>
  <si>
    <t>Indian Oil Corporation Ltd 31/10/2024</t>
  </si>
  <si>
    <t>Ipca Laboratories Ltd 31/10/2024</t>
  </si>
  <si>
    <t>Irctc 31/10/2024</t>
  </si>
  <si>
    <t>Itc Ltd 31/10/2024</t>
  </si>
  <si>
    <t>Jindal Steel &amp; Power Ltd 31/10/2024</t>
  </si>
  <si>
    <t>Jsw Steel Ltd 31/10/2024</t>
  </si>
  <si>
    <t>Jubilant Foodworks Ltd 31/10/2024</t>
  </si>
  <si>
    <t>Kotak Mahindra Ban - Inr5 31/10/2024</t>
  </si>
  <si>
    <t>L&amp;T Finance Ltd 31/10/2024</t>
  </si>
  <si>
    <t>Dr. Lal Path Labs Ltd 31/10/2024</t>
  </si>
  <si>
    <t>Laurus Labs Limited 31/10/2024</t>
  </si>
  <si>
    <t>Lic Housing Finance Ltd 31/10/2024</t>
  </si>
  <si>
    <t>Larsen &amp; Toubro Ltd 31/10/2024</t>
  </si>
  <si>
    <t>Ltimindtree Ltd 31/10/2024</t>
  </si>
  <si>
    <t>Lupin Ltd 31/10/2024</t>
  </si>
  <si>
    <t>Mahindra &amp; Mahindra Ltd 31/10/2024</t>
  </si>
  <si>
    <t>Manappuram Finance Ltd 31/10/2024</t>
  </si>
  <si>
    <t>Marico Ltd 31/10/2024</t>
  </si>
  <si>
    <t>Maruti Suzuki India Ltd 31/10/2024</t>
  </si>
  <si>
    <t>United Spirits Ltd 31/10/2024</t>
  </si>
  <si>
    <t>Multi Commodity Exch 31/10/2024</t>
  </si>
  <si>
    <t>Metropolis Healthcare Limited 31/10/2024</t>
  </si>
  <si>
    <t>Max Financial Services Ltd 31/10/2024</t>
  </si>
  <si>
    <t>Mahanagar Gas Ltd 31/10/2024</t>
  </si>
  <si>
    <t>Samvardhana Motherson Int Ltd 31/10/2024</t>
  </si>
  <si>
    <t>Mphasis Ltd 31/10/2024</t>
  </si>
  <si>
    <t>Mrf Ltd 31/10/2024</t>
  </si>
  <si>
    <t>Muthoot Finance Ltd 31/10/2024</t>
  </si>
  <si>
    <t>National Aluminium Co. Ltd 31/10/2024</t>
  </si>
  <si>
    <t>Navin Fluorine Int Ltd 31/10/2024</t>
  </si>
  <si>
    <t>Nestle India Ltd 31/10/2024</t>
  </si>
  <si>
    <t>Nmdc Ltd 31/10/2024</t>
  </si>
  <si>
    <t>Ntpc Ltd 31/10/2024</t>
  </si>
  <si>
    <t>Oberoi Realty Ltd 31/10/2024</t>
  </si>
  <si>
    <t>Oracle Financial Serv Soft Lt 31/10/2024</t>
  </si>
  <si>
    <t>Ongc Ltd 31/10/2024</t>
  </si>
  <si>
    <t>Page Industries Ltd 31/10/2024</t>
  </si>
  <si>
    <t>Piramal Enterprises Ltd 31/10/2024</t>
  </si>
  <si>
    <t>Persistent Systems Ltd 31/10/2024</t>
  </si>
  <si>
    <t>Petronet Lng Ltd 31/10/2024</t>
  </si>
  <si>
    <t>Power Finance Corporation Ltd 31/10/2024</t>
  </si>
  <si>
    <t>Pidilite Industries Ltd 31/10/2024</t>
  </si>
  <si>
    <t>Pi Industries Ltd 31/10/2024</t>
  </si>
  <si>
    <t>Punjab National Bank 31/10/2024</t>
  </si>
  <si>
    <t>Polycab India Limited 31/10/2024</t>
  </si>
  <si>
    <t>Power Grid Corp Ltd 31/10/2024</t>
  </si>
  <si>
    <t>Pvr Inox Ltd 31/10/2024</t>
  </si>
  <si>
    <t>Rbl Bank Ltd 31/10/2024</t>
  </si>
  <si>
    <t>Rec Ltd 31/10/2024</t>
  </si>
  <si>
    <t>Reliance Industries Ltd 31/10/2024</t>
  </si>
  <si>
    <t>Steel Authority Of India Ltd 31/10/2024</t>
  </si>
  <si>
    <t>Sbi Cards &amp; Pay Serv Ltd 31/10/2024</t>
  </si>
  <si>
    <t>Sbi Life Insurance Co Ltd 31/10/2024</t>
  </si>
  <si>
    <t>State Bank Of India 31/10/2024</t>
  </si>
  <si>
    <t>Shree Cement Ltd 31/10/2024</t>
  </si>
  <si>
    <t>Siemens Ltd 31/10/2024</t>
  </si>
  <si>
    <t>Srf Ltd 31/10/2024</t>
  </si>
  <si>
    <t>Shriram Finance Limited 31/10/2024</t>
  </si>
  <si>
    <t>Sun Pharma Ind Ltd 31/10/2024</t>
  </si>
  <si>
    <t>Syngene International Ltd 31/10/2024</t>
  </si>
  <si>
    <t>Tata Chemicals Ltd 31/10/2024</t>
  </si>
  <si>
    <t>Tata Communications Ltd 31/10/2024</t>
  </si>
  <si>
    <t>Tata Consumer Products Ltd 31/10/2024</t>
  </si>
  <si>
    <t>Tata Motors Ltd 31/10/2024</t>
  </si>
  <si>
    <t>Tata Power Co. Ltd 31/10/2024</t>
  </si>
  <si>
    <t>Tata Steel Ltd. 31/10/2024</t>
  </si>
  <si>
    <t>Tata Consultancy Services Ltd 31/10/2024</t>
  </si>
  <si>
    <t>Tech Mahindra Ltd 31/10/2024</t>
  </si>
  <si>
    <t>Titan Company Ltd - Inr1 31/10/2024</t>
  </si>
  <si>
    <t>Torrent Pharmaceuticals Ltd 31/10/2024</t>
  </si>
  <si>
    <t>Trent Ltd 31/10/2024</t>
  </si>
  <si>
    <t>Tvs Motor Company Ltd 31/10/2024</t>
  </si>
  <si>
    <t>United Breweries Ltd 31/10/2024</t>
  </si>
  <si>
    <t>Ultratech Cement Ltd 31/10/2024</t>
  </si>
  <si>
    <t>Upl Ltd 31/10/2024</t>
  </si>
  <si>
    <t>Vedanta Ltd 31/10/2024</t>
  </si>
  <si>
    <t>Voltas Ltd 31/10/2024</t>
  </si>
  <si>
    <t>Wipro Ltd 31/10/2024</t>
  </si>
  <si>
    <t>Zydus Lifesciences Ltd 31/10/2024</t>
  </si>
  <si>
    <t>Bharat Heavy Electricals Ltd 31/10/2024</t>
  </si>
  <si>
    <t>Biocon Ltd 31/10/2024</t>
  </si>
  <si>
    <t>The Ramco Cements Ltd 31/10/2024</t>
  </si>
  <si>
    <t>Aditya Birla Capital Ltd 31/10/2024</t>
  </si>
  <si>
    <t>Aditya Birla Fashion &amp; Retail 31/10/2024</t>
  </si>
  <si>
    <t>Acc Ltd 31/10/2024</t>
  </si>
  <si>
    <t>Adani Enterprises Ltd 31/10/2024</t>
  </si>
  <si>
    <t>Total % of existing net assets hedged through futures</t>
  </si>
  <si>
    <t>% of existing net asset hedged through futures</t>
  </si>
  <si>
    <t>JEARBF</t>
  </si>
  <si>
    <t>JEARFD</t>
  </si>
  <si>
    <t>JEESSF</t>
  </si>
  <si>
    <t>JEMAAF</t>
  </si>
  <si>
    <t>b.</t>
  </si>
  <si>
    <t>For the period 01st April 2024 to 30th September 2024, following hedging transactions through futures have been squared off/expired:</t>
  </si>
  <si>
    <t>Total number of contracts where futures were bought</t>
  </si>
  <si>
    <t>Total number of contracts where futures were sold</t>
  </si>
  <si>
    <t>Gross notional value of contracts where futures were bought</t>
  </si>
  <si>
    <t>Gross notional value of contracts where futures were sold</t>
  </si>
  <si>
    <t>Net profit/loss value on all contracts combined</t>
  </si>
  <si>
    <t>c.</t>
  </si>
  <si>
    <t>Other than hedging positions through futures as on 30th September 2024:</t>
  </si>
  <si>
    <t>Total exposure due to futures (non-hedging positions) as a %age to net assets</t>
  </si>
  <si>
    <t>Long</t>
  </si>
  <si>
    <t>Nifty 31-Oct-2024</t>
  </si>
  <si>
    <t>Idfc First Bank Ltd 31/10/2024</t>
  </si>
  <si>
    <t>Bosch Ltd 31/10/2024</t>
  </si>
  <si>
    <t>JEPRUA</t>
  </si>
  <si>
    <t>d.</t>
  </si>
  <si>
    <t>For the period 01st April 2024 to 30th September 2024, following non-hedging transactions through futures have been squared off/expired:</t>
  </si>
  <si>
    <t>e.</t>
  </si>
  <si>
    <t>Hedging position through options as on 30th September 2024: Nil</t>
  </si>
  <si>
    <t>f.</t>
  </si>
  <si>
    <t>For the period 01st April 2024 to 30th September 2024, hedging transactions through options which have been squared off/expired: Nil</t>
  </si>
  <si>
    <t>g.</t>
  </si>
  <si>
    <t>Other than hedging positions through options as on 30th September 2024: Nil</t>
  </si>
  <si>
    <t>h.</t>
  </si>
  <si>
    <t>For the period 01st April 2024 to 30th September 2024, following non-hedging transactions through options have been squared off/expired:</t>
  </si>
  <si>
    <t>Call / Put</t>
  </si>
  <si>
    <t>Total number of contracts entered into *</t>
  </si>
  <si>
    <t>Gross notional value of contracts entered into</t>
  </si>
  <si>
    <t>Net profit/loss value on all contracts (treat premium paid as loss)</t>
  </si>
  <si>
    <t>Call</t>
  </si>
  <si>
    <t>Nifty</t>
  </si>
  <si>
    <t>Put</t>
  </si>
  <si>
    <t>* Includes long and squared off/expired contracts</t>
  </si>
  <si>
    <t>i.</t>
  </si>
  <si>
    <t>For the period 01st April 2024 to 30th September 2024 hedging positions through swaps: Nil</t>
  </si>
  <si>
    <t>Note: In case of derivative transactions, end of the day position on the date of such transaction is considered as the basis to assess the nature of transaction as hedge / non-hedge.</t>
  </si>
  <si>
    <t>II.</t>
  </si>
  <si>
    <t>There is no exposure to credit default swaps during the half year period.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</si>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</sst>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#,##0.00_);\(##,##0\)"/>
    <numFmt numFmtId="165" formatCode="#,##0.00_);\(##,##0.00\)"/>
    <numFmt numFmtId="166" formatCode="0.00%_);\(0.00%\)"/>
    <numFmt numFmtId="167" formatCode="##,###,##0"/>
    <numFmt numFmtId="168" formatCode="#,##0.000000"/>
    <numFmt numFmtId="169" formatCode="mmmm\ dd\,\ yyyy"/>
    <numFmt numFmtId="170" formatCode="0.0000"/>
    <numFmt numFmtId="171" formatCode="#,##0.0000"/>
    <numFmt numFmtId="172" formatCode="0.000"/>
    <numFmt numFmtId="173" formatCode="_-* #,##0.00_-;\-* #,##0.00_-;_-* &quot;-&quot;??_-;_-@_-"/>
    <numFmt numFmtId="174" formatCode="#,##0.000"/>
  </numFmts>
  <fonts count="1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6" fillId="0" borderId="0"/>
  </cellStyleXfs>
  <cellXfs count="147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2" xfId="0" applyNumberFormat="1" applyBorder="1"/>
    <xf numFmtId="4" fontId="0" fillId="0" borderId="2" xfId="0" applyNumberFormat="1" applyBorder="1"/>
    <xf numFmtId="10" fontId="0" fillId="0" borderId="2" xfId="0" applyNumberFormat="1" applyBorder="1"/>
    <xf numFmtId="167" fontId="3" fillId="0" borderId="2" xfId="0" applyNumberFormat="1" applyFont="1" applyBorder="1"/>
    <xf numFmtId="10" fontId="3" fillId="0" borderId="2" xfId="0" applyNumberFormat="1" applyFont="1" applyBorder="1"/>
    <xf numFmtId="165" fontId="0" fillId="0" borderId="2" xfId="0" applyNumberFormat="1" applyBorder="1"/>
    <xf numFmtId="166" fontId="0" fillId="0" borderId="2" xfId="0" applyNumberFormat="1" applyBorder="1"/>
    <xf numFmtId="167" fontId="3" fillId="0" borderId="3" xfId="0" applyNumberFormat="1" applyFont="1" applyBorder="1"/>
    <xf numFmtId="4" fontId="3" fillId="0" borderId="3" xfId="0" applyNumberFormat="1" applyFont="1" applyBorder="1"/>
    <xf numFmtId="10" fontId="3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/>
    <xf numFmtId="10" fontId="3" fillId="0" borderId="4" xfId="0" applyNumberFormat="1" applyFont="1" applyBorder="1"/>
    <xf numFmtId="4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164" fontId="0" fillId="0" borderId="2" xfId="0" applyNumberFormat="1" applyBorder="1"/>
    <xf numFmtId="165" fontId="3" fillId="0" borderId="4" xfId="0" applyNumberFormat="1" applyFont="1" applyBorder="1"/>
    <xf numFmtId="166" fontId="3" fillId="0" borderId="4" xfId="0" applyNumberFormat="1" applyFont="1" applyBorder="1"/>
    <xf numFmtId="4" fontId="3" fillId="0" borderId="2" xfId="0" applyNumberFormat="1" applyFont="1" applyBorder="1"/>
    <xf numFmtId="0" fontId="4" fillId="0" borderId="0" xfId="1"/>
    <xf numFmtId="4" fontId="0" fillId="0" borderId="2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10" fontId="3" fillId="0" borderId="4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10" fontId="3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0" fontId="3" fillId="0" borderId="4" xfId="0" applyFont="1" applyBorder="1" applyAlignment="1">
      <alignment horizontal="center"/>
    </xf>
    <xf numFmtId="167" fontId="3" fillId="0" borderId="4" xfId="0" applyNumberFormat="1" applyFont="1" applyBorder="1"/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168" fontId="0" fillId="0" borderId="4" xfId="0" applyNumberFormat="1" applyBorder="1"/>
    <xf numFmtId="0" fontId="7" fillId="0" borderId="7" xfId="0" applyFont="1" applyBorder="1" applyAlignment="1">
      <alignment vertical="top"/>
    </xf>
    <xf numFmtId="0" fontId="7" fillId="0" borderId="6" xfId="0" applyFont="1" applyBorder="1" applyAlignment="1">
      <alignment vertical="top" wrapText="1"/>
    </xf>
    <xf numFmtId="0" fontId="0" fillId="0" borderId="8" xfId="0" applyBorder="1"/>
    <xf numFmtId="10" fontId="0" fillId="0" borderId="10" xfId="0" applyNumberFormat="1" applyBorder="1"/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2" xfId="0" applyNumberFormat="1" applyFont="1" applyBorder="1" applyAlignment="1">
      <alignment horizontal="center" vertical="center"/>
    </xf>
    <xf numFmtId="0" fontId="0" fillId="0" borderId="11" xfId="0" applyBorder="1"/>
    <xf numFmtId="10" fontId="0" fillId="0" borderId="12" xfId="0" applyNumberFormat="1" applyBorder="1"/>
    <xf numFmtId="10" fontId="0" fillId="0" borderId="13" xfId="0" applyNumberFormat="1" applyBorder="1"/>
    <xf numFmtId="0" fontId="3" fillId="0" borderId="5" xfId="0" applyFont="1" applyBorder="1"/>
    <xf numFmtId="10" fontId="3" fillId="0" borderId="13" xfId="0" applyNumberFormat="1" applyFont="1" applyBorder="1"/>
    <xf numFmtId="0" fontId="3" fillId="0" borderId="14" xfId="0" applyFont="1" applyBorder="1"/>
    <xf numFmtId="0" fontId="3" fillId="0" borderId="15" xfId="0" applyFont="1" applyBorder="1"/>
    <xf numFmtId="10" fontId="3" fillId="0" borderId="16" xfId="0" applyNumberFormat="1" applyFont="1" applyBorder="1"/>
    <xf numFmtId="0" fontId="3" fillId="0" borderId="6" xfId="0" applyFont="1" applyBorder="1"/>
    <xf numFmtId="169" fontId="3" fillId="0" borderId="0" xfId="0" applyNumberFormat="1" applyFont="1"/>
    <xf numFmtId="0" fontId="0" fillId="0" borderId="10" xfId="0" applyBorder="1"/>
    <xf numFmtId="4" fontId="0" fillId="0" borderId="0" xfId="0" applyNumberFormat="1" applyAlignment="1">
      <alignment horizontal="right"/>
    </xf>
    <xf numFmtId="0" fontId="0" fillId="0" borderId="17" xfId="0" applyBorder="1"/>
    <xf numFmtId="0" fontId="0" fillId="0" borderId="18" xfId="0" applyBorder="1" applyAlignment="1">
      <alignment horizontal="right"/>
    </xf>
    <xf numFmtId="0" fontId="0" fillId="0" borderId="18" xfId="0" applyBorder="1"/>
    <xf numFmtId="10" fontId="0" fillId="0" borderId="19" xfId="0" applyNumberFormat="1" applyBorder="1"/>
    <xf numFmtId="168" fontId="0" fillId="0" borderId="14" xfId="0" applyNumberFormat="1" applyBorder="1"/>
    <xf numFmtId="170" fontId="0" fillId="0" borderId="0" xfId="0" applyNumberFormat="1"/>
    <xf numFmtId="171" fontId="0" fillId="0" borderId="0" xfId="0" applyNumberFormat="1"/>
    <xf numFmtId="0" fontId="5" fillId="0" borderId="6" xfId="0" applyFont="1" applyBorder="1" applyAlignment="1">
      <alignment vertical="top"/>
    </xf>
    <xf numFmtId="10" fontId="0" fillId="0" borderId="8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4" fontId="0" fillId="0" borderId="4" xfId="2" applyNumberFormat="1" applyFont="1" applyBorder="1"/>
    <xf numFmtId="4" fontId="0" fillId="0" borderId="4" xfId="0" applyNumberFormat="1" applyBorder="1"/>
    <xf numFmtId="15" fontId="0" fillId="0" borderId="4" xfId="0" applyNumberFormat="1" applyBorder="1"/>
    <xf numFmtId="0" fontId="0" fillId="0" borderId="14" xfId="0" applyBorder="1"/>
    <xf numFmtId="170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167" fontId="3" fillId="0" borderId="0" xfId="0" applyNumberFormat="1" applyFont="1"/>
    <xf numFmtId="4" fontId="3" fillId="0" borderId="0" xfId="0" applyNumberFormat="1" applyFont="1"/>
    <xf numFmtId="10" fontId="3" fillId="0" borderId="0" xfId="0" applyNumberFormat="1" applyFont="1"/>
    <xf numFmtId="10" fontId="3" fillId="0" borderId="10" xfId="0" applyNumberFormat="1" applyFont="1" applyBorder="1"/>
    <xf numFmtId="17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/>
    <xf numFmtId="166" fontId="0" fillId="0" borderId="2" xfId="0" applyNumberFormat="1" applyBorder="1" applyAlignment="1">
      <alignment horizontal="right"/>
    </xf>
    <xf numFmtId="10" fontId="0" fillId="3" borderId="13" xfId="0" applyNumberFormat="1" applyFill="1" applyBorder="1"/>
    <xf numFmtId="0" fontId="0" fillId="3" borderId="6" xfId="0" applyFill="1" applyBorder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/>
    <xf numFmtId="10" fontId="0" fillId="3" borderId="10" xfId="0" applyNumberFormat="1" applyFill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3" fontId="8" fillId="0" borderId="4" xfId="0" applyNumberFormat="1" applyFont="1" applyBorder="1" applyAlignment="1">
      <alignment vertical="top"/>
    </xf>
    <xf numFmtId="43" fontId="8" fillId="0" borderId="4" xfId="0" applyNumberFormat="1" applyFont="1" applyBorder="1" applyAlignment="1">
      <alignment vertical="top"/>
    </xf>
    <xf numFmtId="2" fontId="8" fillId="0" borderId="0" xfId="0" applyNumberFormat="1" applyFont="1" applyAlignment="1">
      <alignment vertical="top"/>
    </xf>
    <xf numFmtId="173" fontId="8" fillId="0" borderId="0" xfId="0" applyNumberFormat="1" applyFont="1" applyAlignment="1">
      <alignment vertical="top"/>
    </xf>
    <xf numFmtId="43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43" fontId="8" fillId="3" borderId="4" xfId="0" applyNumberFormat="1" applyFont="1" applyFill="1" applyBorder="1" applyAlignment="1">
      <alignment vertical="top"/>
    </xf>
    <xf numFmtId="10" fontId="8" fillId="0" borderId="0" xfId="2" applyNumberFormat="1" applyFont="1" applyAlignment="1">
      <alignment vertical="top"/>
    </xf>
    <xf numFmtId="10" fontId="8" fillId="0" borderId="4" xfId="0" applyNumberFormat="1" applyFont="1" applyBorder="1" applyAlignment="1">
      <alignment horizontal="center" vertical="top"/>
    </xf>
    <xf numFmtId="10" fontId="8" fillId="0" borderId="0" xfId="0" applyNumberFormat="1" applyFont="1" applyAlignment="1">
      <alignment horizontal="center" vertical="top"/>
    </xf>
    <xf numFmtId="0" fontId="9" fillId="0" borderId="4" xfId="0" applyFont="1" applyBorder="1" applyAlignment="1">
      <alignment vertical="top" wrapText="1"/>
    </xf>
    <xf numFmtId="41" fontId="8" fillId="0" borderId="4" xfId="0" applyNumberFormat="1" applyFont="1" applyBorder="1" applyAlignment="1">
      <alignment vertical="top"/>
    </xf>
    <xf numFmtId="41" fontId="8" fillId="0" borderId="0" xfId="0" applyNumberFormat="1" applyFont="1" applyAlignment="1">
      <alignment vertical="top"/>
    </xf>
    <xf numFmtId="3" fontId="8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41" fontId="10" fillId="0" borderId="0" xfId="0" applyNumberFormat="1" applyFont="1" applyAlignment="1">
      <alignment vertical="top"/>
    </xf>
    <xf numFmtId="174" fontId="8" fillId="0" borderId="4" xfId="0" applyNumberFormat="1" applyFont="1" applyBorder="1" applyAlignment="1">
      <alignment vertical="top"/>
    </xf>
    <xf numFmtId="4" fontId="8" fillId="0" borderId="4" xfId="0" applyNumberFormat="1" applyFont="1" applyBorder="1" applyAlignment="1">
      <alignment vertical="top"/>
    </xf>
    <xf numFmtId="0" fontId="11" fillId="0" borderId="0" xfId="0" applyFont="1"/>
    <xf numFmtId="3" fontId="8" fillId="0" borderId="4" xfId="0" applyNumberFormat="1" applyFont="1" applyBorder="1" applyAlignment="1">
      <alignment vertical="top" wrapText="1"/>
    </xf>
    <xf numFmtId="0" fontId="4" fillId="0" borderId="0" xfId="1" applyAlignment="1">
      <alignment vertical="top"/>
    </xf>
    <xf numFmtId="0" fontId="4" fillId="0" borderId="4" xfId="1" applyBorder="1" applyAlignment="1">
      <alignment vertical="top" wrapText="1"/>
    </xf>
    <xf numFmtId="0" fontId="3" fillId="0" borderId="4" xfId="0" applyFont="1" applyBorder="1"/>
    <xf numFmtId="10" fontId="3" fillId="0" borderId="4" xfId="2" applyNumberFormat="1" applyFont="1" applyBorder="1" applyAlignment="1">
      <alignment horizontal="right"/>
    </xf>
    <xf numFmtId="10" fontId="3" fillId="0" borderId="4" xfId="2" applyNumberFormat="1" applyFont="1" applyBorder="1"/>
    <xf numFmtId="0" fontId="0" fillId="0" borderId="26" xfId="0" applyBorder="1"/>
    <xf numFmtId="0" fontId="0" fillId="0" borderId="26" xfId="0" applyBorder="1" applyAlignment="1">
      <alignment horizontal="center" vertical="center"/>
    </xf>
    <xf numFmtId="0" fontId="3" fillId="0" borderId="4" xfId="0" applyFont="1" applyBorder="1"/>
    <xf numFmtId="0" fontId="0" fillId="0" borderId="22" xfId="0" applyBorder="1"/>
    <xf numFmtId="0" fontId="1" fillId="2" borderId="23" xfId="0" applyFont="1" applyFill="1" applyBorder="1" applyAlignment="1">
      <alignment horizontal="center" vertical="center" wrapText="1"/>
    </xf>
    <xf numFmtId="0" fontId="0" fillId="0" borderId="0" xfId="0"/>
    <xf numFmtId="0" fontId="0" fillId="0" borderId="10" xfId="0" applyBorder="1"/>
    <xf numFmtId="0" fontId="1" fillId="2" borderId="24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43" fontId="8" fillId="0" borderId="25" xfId="0" applyNumberFormat="1" applyFont="1" applyBorder="1" applyAlignment="1">
      <alignment horizontal="center" vertical="top"/>
    </xf>
    <xf numFmtId="0" fontId="0" fillId="0" borderId="3" xfId="0" applyBorder="1"/>
    <xf numFmtId="0" fontId="3" fillId="0" borderId="4" xfId="0" applyFont="1" applyBorder="1" applyAlignment="1">
      <alignment wrapText="1"/>
    </xf>
    <xf numFmtId="0" fontId="4" fillId="0" borderId="4" xfId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26" xfId="0" applyBorder="1" applyAlignment="1">
      <alignment wrapText="1"/>
    </xf>
    <xf numFmtId="0" fontId="0" fillId="0" borderId="26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233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168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workbookViewId="0">
      <selection activeCell="H1" sqref="H1"/>
    </sheetView>
  </sheetViews>
  <sheetFormatPr defaultRowHeight="15" x14ac:dyDescent="0.25"/>
  <cols>
    <col min="1" max="1" width="20" bestFit="1" customWidth="1"/>
    <col min="2" max="2" width="36" style="143" customWidth="1"/>
    <col min="3" max="3" width="22" customWidth="1"/>
    <col min="4" max="4" width="32" style="143" customWidth="1"/>
    <col min="5" max="5" width="23.28515625" bestFit="1" customWidth="1"/>
    <col min="6" max="6" width="30.7109375" style="143" customWidth="1"/>
    <col min="7" max="7" width="23.28515625" bestFit="1" customWidth="1"/>
  </cols>
  <sheetData>
    <row r="1" spans="1:7" s="1" customFormat="1" x14ac:dyDescent="0.25">
      <c r="A1" s="130" t="s">
        <v>0</v>
      </c>
      <c r="B1" s="131"/>
      <c r="D1" s="144"/>
      <c r="F1" s="144"/>
    </row>
    <row r="2" spans="1:7" s="1" customFormat="1" x14ac:dyDescent="0.25">
      <c r="A2" s="130" t="s">
        <v>1</v>
      </c>
      <c r="B2" s="131"/>
      <c r="D2" s="144"/>
      <c r="F2" s="144"/>
    </row>
    <row r="3" spans="1:7" s="1" customFormat="1" x14ac:dyDescent="0.25">
      <c r="A3" s="125" t="s">
        <v>2</v>
      </c>
      <c r="B3" s="140" t="s">
        <v>3</v>
      </c>
      <c r="C3" s="128" t="s">
        <v>4</v>
      </c>
      <c r="D3" s="145" t="s">
        <v>5</v>
      </c>
      <c r="E3" s="128" t="s">
        <v>6</v>
      </c>
      <c r="F3" s="145" t="s">
        <v>5</v>
      </c>
      <c r="G3" s="128" t="s">
        <v>6</v>
      </c>
    </row>
    <row r="4" spans="1:7" ht="69.95" customHeight="1" x14ac:dyDescent="0.25">
      <c r="A4" s="75" t="s">
        <v>7</v>
      </c>
      <c r="B4" s="141" t="str">
        <f>HYPERLINK("[HY_Portfolio 30-Sep-2024 Final.xlsx]EDACBF!A1","Edelweiss Money Market Fund")</f>
        <v>Edelweiss Money Market Fund</v>
      </c>
      <c r="C4" s="128"/>
      <c r="D4" s="145" t="s">
        <v>8</v>
      </c>
      <c r="E4" s="128"/>
      <c r="F4" s="145" t="s">
        <v>9</v>
      </c>
      <c r="G4" s="128"/>
    </row>
    <row r="5" spans="1:7" ht="69.95" customHeight="1" x14ac:dyDescent="0.25">
      <c r="A5" s="75" t="s">
        <v>10</v>
      </c>
      <c r="B5" s="141" t="str">
        <f>HYPERLINK("[HY_Portfolio 30-Sep-2024 Final.xlsx]EDBE25!A1","BHARAT Bond ETF - April 2025")</f>
        <v>BHARAT Bond ETF - April 2025</v>
      </c>
      <c r="C5" s="128"/>
      <c r="D5" s="145" t="s">
        <v>11</v>
      </c>
      <c r="E5" s="128"/>
      <c r="F5" s="146" t="s">
        <v>12</v>
      </c>
      <c r="G5" s="129" t="s">
        <v>12</v>
      </c>
    </row>
    <row r="6" spans="1:7" ht="69.95" customHeight="1" x14ac:dyDescent="0.25">
      <c r="A6" s="75" t="s">
        <v>13</v>
      </c>
      <c r="B6" s="141" t="str">
        <f>HYPERLINK("[HY_Portfolio 30-Sep-2024 Final.xlsx]EDBE30!A1","BHARAT Bond ETF - April 2030")</f>
        <v>BHARAT Bond ETF - April 2030</v>
      </c>
      <c r="C6" s="128"/>
      <c r="D6" s="145" t="s">
        <v>14</v>
      </c>
      <c r="E6" s="128"/>
      <c r="F6" s="146" t="s">
        <v>12</v>
      </c>
      <c r="G6" s="129" t="s">
        <v>12</v>
      </c>
    </row>
    <row r="7" spans="1:7" ht="69.95" customHeight="1" x14ac:dyDescent="0.25">
      <c r="A7" s="75" t="s">
        <v>15</v>
      </c>
      <c r="B7" s="141" t="str">
        <f>HYPERLINK("[HY_Portfolio 30-Sep-2024 Final.xlsx]EDBE31!A1","BHARAT Bond ETF - April 2031")</f>
        <v>BHARAT Bond ETF - April 2031</v>
      </c>
      <c r="C7" s="128"/>
      <c r="D7" s="145" t="s">
        <v>16</v>
      </c>
      <c r="E7" s="128"/>
      <c r="F7" s="146" t="s">
        <v>12</v>
      </c>
      <c r="G7" s="129" t="s">
        <v>12</v>
      </c>
    </row>
    <row r="8" spans="1:7" ht="69.95" customHeight="1" x14ac:dyDescent="0.25">
      <c r="A8" s="75" t="s">
        <v>17</v>
      </c>
      <c r="B8" s="141" t="str">
        <f>HYPERLINK("[HY_Portfolio 30-Sep-2024 Final.xlsx]EDBE32!A1","BHARAT Bond ETF - April 2032")</f>
        <v>BHARAT Bond ETF - April 2032</v>
      </c>
      <c r="C8" s="128"/>
      <c r="D8" s="145" t="s">
        <v>18</v>
      </c>
      <c r="E8" s="128"/>
      <c r="F8" s="146" t="s">
        <v>12</v>
      </c>
      <c r="G8" s="129" t="s">
        <v>12</v>
      </c>
    </row>
    <row r="9" spans="1:7" ht="69.95" customHeight="1" x14ac:dyDescent="0.25">
      <c r="A9" s="75" t="s">
        <v>19</v>
      </c>
      <c r="B9" s="141" t="str">
        <f>HYPERLINK("[HY_Portfolio 30-Sep-2024 Final.xlsx]EDBE33!A1","BHARAT Bond ETF - April 2033")</f>
        <v>BHARAT Bond ETF - April 2033</v>
      </c>
      <c r="C9" s="128"/>
      <c r="D9" s="145" t="s">
        <v>20</v>
      </c>
      <c r="E9" s="128"/>
      <c r="F9" s="146" t="s">
        <v>12</v>
      </c>
      <c r="G9" s="129" t="s">
        <v>12</v>
      </c>
    </row>
    <row r="10" spans="1:7" ht="69.95" customHeight="1" x14ac:dyDescent="0.25">
      <c r="A10" s="75" t="s">
        <v>21</v>
      </c>
      <c r="B10" s="141" t="str">
        <f>HYPERLINK("[HY_Portfolio 30-Sep-2024 Final.xlsx]EDBPDF!A1","Edelweiss Banking and PSU Debt Fund")</f>
        <v>Edelweiss Banking and PSU Debt Fund</v>
      </c>
      <c r="C10" s="128"/>
      <c r="D10" s="145" t="s">
        <v>22</v>
      </c>
      <c r="E10" s="128"/>
      <c r="F10" s="145" t="s">
        <v>23</v>
      </c>
      <c r="G10" s="128"/>
    </row>
    <row r="11" spans="1:7" ht="69.95" customHeight="1" x14ac:dyDescent="0.25">
      <c r="A11" s="75" t="s">
        <v>24</v>
      </c>
      <c r="B11" s="141" t="str">
        <f>HYPERLINK("[HY_Portfolio 30-Sep-2024 Final.xlsx]EDCG27!A1","Edelweiss CRISIL IBX 50 50 Gilt Plus SDL June 2027 Index Fund")</f>
        <v>Edelweiss CRISIL IBX 50 50 Gilt Plus SDL June 2027 Index Fund</v>
      </c>
      <c r="C11" s="128"/>
      <c r="D11" s="145" t="s">
        <v>25</v>
      </c>
      <c r="E11" s="128"/>
      <c r="F11" s="146" t="s">
        <v>12</v>
      </c>
      <c r="G11" s="129" t="s">
        <v>12</v>
      </c>
    </row>
    <row r="12" spans="1:7" ht="69.95" customHeight="1" x14ac:dyDescent="0.25">
      <c r="A12" s="75" t="s">
        <v>26</v>
      </c>
      <c r="B12" s="141" t="str">
        <f>HYPERLINK("[HY_Portfolio 30-Sep-2024 Final.xlsx]EDCG28!A1","Edelweiss_CRISIL_IBX 50 50 Gilt Plus SDL Sep 2028 Index Fund")</f>
        <v>Edelweiss_CRISIL_IBX 50 50 Gilt Plus SDL Sep 2028 Index Fund</v>
      </c>
      <c r="C12" s="128"/>
      <c r="D12" s="145" t="s">
        <v>27</v>
      </c>
      <c r="E12" s="128"/>
      <c r="F12" s="146" t="s">
        <v>12</v>
      </c>
      <c r="G12" s="129" t="s">
        <v>12</v>
      </c>
    </row>
    <row r="13" spans="1:7" ht="69.95" customHeight="1" x14ac:dyDescent="0.25">
      <c r="A13" s="75" t="s">
        <v>28</v>
      </c>
      <c r="B13" s="141" t="str">
        <f>HYPERLINK("[HY_Portfolio 30-Sep-2024 Final.xlsx]EDCG37!A1","Edelweiss_CRISIL IBX 50 50 Gilt Plus SDL April 2037 Index Fund")</f>
        <v>Edelweiss_CRISIL IBX 50 50 Gilt Plus SDL April 2037 Index Fund</v>
      </c>
      <c r="C13" s="128"/>
      <c r="D13" s="145" t="s">
        <v>29</v>
      </c>
      <c r="E13" s="128"/>
      <c r="F13" s="146" t="s">
        <v>12</v>
      </c>
      <c r="G13" s="129" t="s">
        <v>12</v>
      </c>
    </row>
    <row r="14" spans="1:7" ht="69.95" customHeight="1" x14ac:dyDescent="0.25">
      <c r="A14" s="75" t="s">
        <v>30</v>
      </c>
      <c r="B14" s="141" t="str">
        <f>HYPERLINK("[HY_Portfolio 30-Sep-2024 Final.xlsx]EDCPSF!A1","Edelweiss CRL PSU PL SDL 50 50 Oct-25 FD")</f>
        <v>Edelweiss CRL PSU PL SDL 50 50 Oct-25 FD</v>
      </c>
      <c r="C14" s="128"/>
      <c r="D14" s="145" t="s">
        <v>31</v>
      </c>
      <c r="E14" s="128"/>
      <c r="F14" s="146" t="s">
        <v>12</v>
      </c>
      <c r="G14" s="129" t="s">
        <v>12</v>
      </c>
    </row>
    <row r="15" spans="1:7" ht="69.95" customHeight="1" x14ac:dyDescent="0.25">
      <c r="A15" s="75" t="s">
        <v>32</v>
      </c>
      <c r="B15" s="141" t="str">
        <f>HYPERLINK("[HY_Portfolio 30-Sep-2024 Final.xlsx]EDCSDF!A1","Edelweiss CRL IBX 50 50 Gilt Plus SDL Short Duration Index Fund")</f>
        <v>Edelweiss CRL IBX 50 50 Gilt Plus SDL Short Duration Index Fund</v>
      </c>
      <c r="C15" s="128"/>
      <c r="D15" s="145" t="s">
        <v>33</v>
      </c>
      <c r="E15" s="128"/>
      <c r="F15" s="146" t="s">
        <v>12</v>
      </c>
      <c r="G15" s="129" t="s">
        <v>12</v>
      </c>
    </row>
    <row r="16" spans="1:7" ht="69.95" customHeight="1" x14ac:dyDescent="0.25">
      <c r="A16" s="75" t="s">
        <v>34</v>
      </c>
      <c r="B16" s="141" t="str">
        <f>HYPERLINK("[HY_Portfolio 30-Sep-2024 Final.xlsx]EDFF25!A1","BHARAT Bond FOF - April 2025")</f>
        <v>BHARAT Bond FOF - April 2025</v>
      </c>
      <c r="C16" s="128"/>
      <c r="D16" s="145" t="s">
        <v>11</v>
      </c>
      <c r="E16" s="128"/>
      <c r="F16" s="146" t="s">
        <v>12</v>
      </c>
      <c r="G16" s="129" t="s">
        <v>12</v>
      </c>
    </row>
    <row r="17" spans="1:7" ht="69.95" customHeight="1" x14ac:dyDescent="0.25">
      <c r="A17" s="75" t="s">
        <v>35</v>
      </c>
      <c r="B17" s="141" t="str">
        <f>HYPERLINK("[HY_Portfolio 30-Sep-2024 Final.xlsx]EDFF30!A1","BHARAT Bond FOF - April 2030")</f>
        <v>BHARAT Bond FOF - April 2030</v>
      </c>
      <c r="C17" s="128"/>
      <c r="D17" s="145" t="s">
        <v>14</v>
      </c>
      <c r="E17" s="128"/>
      <c r="F17" s="146" t="s">
        <v>12</v>
      </c>
      <c r="G17" s="129" t="s">
        <v>12</v>
      </c>
    </row>
    <row r="18" spans="1:7" ht="69.95" customHeight="1" x14ac:dyDescent="0.25">
      <c r="A18" s="75" t="s">
        <v>36</v>
      </c>
      <c r="B18" s="141" t="str">
        <f>HYPERLINK("[HY_Portfolio 30-Sep-2024 Final.xlsx]EDFF31!A1","BHARAT Bond FOF - April 2031")</f>
        <v>BHARAT Bond FOF - April 2031</v>
      </c>
      <c r="C18" s="128"/>
      <c r="D18" s="145" t="s">
        <v>16</v>
      </c>
      <c r="E18" s="128"/>
      <c r="F18" s="146" t="s">
        <v>12</v>
      </c>
      <c r="G18" s="129" t="s">
        <v>12</v>
      </c>
    </row>
    <row r="19" spans="1:7" ht="69.95" customHeight="1" x14ac:dyDescent="0.25">
      <c r="A19" s="75" t="s">
        <v>37</v>
      </c>
      <c r="B19" s="141" t="str">
        <f>HYPERLINK("[HY_Portfolio 30-Sep-2024 Final.xlsx]EDFF32!A1","BHARAT Bond FOF - April 2032")</f>
        <v>BHARAT Bond FOF - April 2032</v>
      </c>
      <c r="C19" s="128"/>
      <c r="D19" s="145" t="s">
        <v>18</v>
      </c>
      <c r="E19" s="128"/>
      <c r="F19" s="146" t="s">
        <v>12</v>
      </c>
      <c r="G19" s="129" t="s">
        <v>12</v>
      </c>
    </row>
    <row r="20" spans="1:7" ht="69.95" customHeight="1" x14ac:dyDescent="0.25">
      <c r="A20" s="75" t="s">
        <v>38</v>
      </c>
      <c r="B20" s="141" t="str">
        <f>HYPERLINK("[HY_Portfolio 30-Sep-2024 Final.xlsx]EDFF33!A1","BHARAT Bond FOF - April 2033")</f>
        <v>BHARAT Bond FOF - April 2033</v>
      </c>
      <c r="C20" s="128"/>
      <c r="D20" s="145" t="s">
        <v>20</v>
      </c>
      <c r="E20" s="128"/>
      <c r="F20" s="146" t="s">
        <v>12</v>
      </c>
      <c r="G20" s="129" t="s">
        <v>12</v>
      </c>
    </row>
    <row r="21" spans="1:7" ht="69.95" customHeight="1" x14ac:dyDescent="0.25">
      <c r="A21" s="75" t="s">
        <v>39</v>
      </c>
      <c r="B21" s="141" t="str">
        <f>HYPERLINK("[HY_Portfolio 30-Sep-2024 Final.xlsx]EDGSEC!A1","Edelweiss Government Securities Fund")</f>
        <v>Edelweiss Government Securities Fund</v>
      </c>
      <c r="C21" s="128"/>
      <c r="D21" s="145" t="s">
        <v>40</v>
      </c>
      <c r="E21" s="128"/>
      <c r="F21" s="145" t="s">
        <v>41</v>
      </c>
      <c r="G21" s="128"/>
    </row>
    <row r="22" spans="1:7" ht="69.95" customHeight="1" x14ac:dyDescent="0.25">
      <c r="A22" s="75" t="s">
        <v>42</v>
      </c>
      <c r="B22" s="141" t="str">
        <f>HYPERLINK("[HY_Portfolio 30-Sep-2024 Final.xlsx]EDNP27!A1","Edelweiss Nifty PSU Bond Plus SDL Apr2027 50 50 Index")</f>
        <v>Edelweiss Nifty PSU Bond Plus SDL Apr2027 50 50 Index</v>
      </c>
      <c r="C22" s="128"/>
      <c r="D22" s="145" t="s">
        <v>43</v>
      </c>
      <c r="E22" s="128"/>
      <c r="F22" s="146" t="s">
        <v>12</v>
      </c>
      <c r="G22" s="129" t="s">
        <v>12</v>
      </c>
    </row>
    <row r="23" spans="1:7" ht="69.95" customHeight="1" x14ac:dyDescent="0.25">
      <c r="A23" s="75" t="s">
        <v>44</v>
      </c>
      <c r="B23" s="141" t="str">
        <f>HYPERLINK("[HY_Portfolio 30-Sep-2024 Final.xlsx]EDNPSF!A1","Edelweiss Nifty PSU Bond Plus SDL Apr2026 50 50 Index Fund")</f>
        <v>Edelweiss Nifty PSU Bond Plus SDL Apr2026 50 50 Index Fund</v>
      </c>
      <c r="C23" s="128"/>
      <c r="D23" s="145" t="s">
        <v>45</v>
      </c>
      <c r="E23" s="128"/>
      <c r="F23" s="146" t="s">
        <v>12</v>
      </c>
      <c r="G23" s="129" t="s">
        <v>12</v>
      </c>
    </row>
    <row r="24" spans="1:7" ht="69.95" customHeight="1" x14ac:dyDescent="0.25">
      <c r="A24" s="75" t="s">
        <v>46</v>
      </c>
      <c r="B24" s="141" t="str">
        <f>HYPERLINK("[HY_Portfolio 30-Sep-2024 Final.xlsx]EDONTF!A1","EDELWEISS OVERNIGHT FUND")</f>
        <v>EDELWEISS OVERNIGHT FUND</v>
      </c>
      <c r="C24" s="128"/>
      <c r="D24" s="145" t="s">
        <v>47</v>
      </c>
      <c r="E24" s="128"/>
      <c r="F24" s="146" t="s">
        <v>12</v>
      </c>
      <c r="G24" s="129" t="s">
        <v>12</v>
      </c>
    </row>
    <row r="25" spans="1:7" ht="69.95" customHeight="1" x14ac:dyDescent="0.25">
      <c r="A25" s="75" t="s">
        <v>48</v>
      </c>
      <c r="B25" s="141" t="str">
        <f>HYPERLINK("[HY_Portfolio 30-Sep-2024 Final.xlsx]EEALVF!A1","Edel Nifty Alpha Low Volatility 30 Index Fund")</f>
        <v>Edel Nifty Alpha Low Volatility 30 Index Fund</v>
      </c>
      <c r="C25" s="128"/>
      <c r="D25" s="145" t="s">
        <v>49</v>
      </c>
      <c r="E25" s="128"/>
      <c r="F25" s="146" t="s">
        <v>12</v>
      </c>
      <c r="G25" s="129" t="s">
        <v>12</v>
      </c>
    </row>
    <row r="26" spans="1:7" ht="69.95" customHeight="1" x14ac:dyDescent="0.25">
      <c r="A26" s="75" t="s">
        <v>50</v>
      </c>
      <c r="B26" s="141" t="str">
        <f>HYPERLINK("[HY_Portfolio 30-Sep-2024 Final.xlsx]EEARBF!A1","Edelweiss Arbitrage Fund")</f>
        <v>Edelweiss Arbitrage Fund</v>
      </c>
      <c r="C26" s="128"/>
      <c r="D26" s="145" t="s">
        <v>51</v>
      </c>
      <c r="E26" s="128"/>
      <c r="F26" s="146" t="s">
        <v>12</v>
      </c>
      <c r="G26" s="129" t="s">
        <v>12</v>
      </c>
    </row>
    <row r="27" spans="1:7" ht="69.95" customHeight="1" x14ac:dyDescent="0.25">
      <c r="A27" s="75" t="s">
        <v>52</v>
      </c>
      <c r="B27" s="141" t="str">
        <f>HYPERLINK("[HY_Portfolio 30-Sep-2024 Final.xlsx]EEARFD!A1","Edelweiss Balanced Advantage Fund")</f>
        <v>Edelweiss Balanced Advantage Fund</v>
      </c>
      <c r="C27" s="128"/>
      <c r="D27" s="145" t="s">
        <v>53</v>
      </c>
      <c r="E27" s="128"/>
      <c r="F27" s="146" t="s">
        <v>12</v>
      </c>
      <c r="G27" s="129" t="s">
        <v>12</v>
      </c>
    </row>
    <row r="28" spans="1:7" ht="69.95" customHeight="1" x14ac:dyDescent="0.25">
      <c r="A28" s="75" t="s">
        <v>54</v>
      </c>
      <c r="B28" s="141" t="str">
        <f>HYPERLINK("[HY_Portfolio 30-Sep-2024 Final.xlsx]EEBCYF!A1","Edelweiss Business Cycle Fund")</f>
        <v>Edelweiss Business Cycle Fund</v>
      </c>
      <c r="C28" s="128"/>
      <c r="D28" s="145" t="s">
        <v>55</v>
      </c>
      <c r="E28" s="128"/>
      <c r="F28" s="146" t="s">
        <v>12</v>
      </c>
      <c r="G28" s="129" t="s">
        <v>12</v>
      </c>
    </row>
    <row r="29" spans="1:7" ht="69.95" customHeight="1" x14ac:dyDescent="0.25">
      <c r="A29" s="75" t="s">
        <v>56</v>
      </c>
      <c r="B29" s="141" t="str">
        <f>HYPERLINK("[HY_Portfolio 30-Sep-2024 Final.xlsx]EEDGEF!A1","Edelweiss Large Cap Fund")</f>
        <v>Edelweiss Large Cap Fund</v>
      </c>
      <c r="C29" s="128"/>
      <c r="D29" s="145" t="s">
        <v>57</v>
      </c>
      <c r="E29" s="128"/>
      <c r="F29" s="146" t="s">
        <v>12</v>
      </c>
      <c r="G29" s="129" t="s">
        <v>12</v>
      </c>
    </row>
    <row r="30" spans="1:7" ht="69.95" customHeight="1" x14ac:dyDescent="0.25">
      <c r="A30" s="75" t="s">
        <v>58</v>
      </c>
      <c r="B30" s="141" t="str">
        <f>HYPERLINK("[HY_Portfolio 30-Sep-2024 Final.xlsx]EEECRF!A1","Edelweiss Flexi-Cap Fund")</f>
        <v>Edelweiss Flexi-Cap Fund</v>
      </c>
      <c r="C30" s="128"/>
      <c r="D30" s="145" t="s">
        <v>55</v>
      </c>
      <c r="E30" s="128"/>
      <c r="F30" s="146" t="s">
        <v>12</v>
      </c>
      <c r="G30" s="129" t="s">
        <v>12</v>
      </c>
    </row>
    <row r="31" spans="1:7" ht="69.95" customHeight="1" x14ac:dyDescent="0.25">
      <c r="A31" s="75" t="s">
        <v>59</v>
      </c>
      <c r="B31" s="141" t="str">
        <f>HYPERLINK("[HY_Portfolio 30-Sep-2024 Final.xlsx]EEELSS!A1","Edelweiss ELSS Tax saver Fund")</f>
        <v>Edelweiss ELSS Tax saver Fund</v>
      </c>
      <c r="C31" s="128"/>
      <c r="D31" s="145" t="s">
        <v>55</v>
      </c>
      <c r="E31" s="128"/>
      <c r="F31" s="146" t="s">
        <v>12</v>
      </c>
      <c r="G31" s="129" t="s">
        <v>12</v>
      </c>
    </row>
    <row r="32" spans="1:7" ht="69.95" customHeight="1" x14ac:dyDescent="0.25">
      <c r="A32" s="75" t="s">
        <v>60</v>
      </c>
      <c r="B32" s="141" t="str">
        <f>HYPERLINK("[HY_Portfolio 30-Sep-2024 Final.xlsx]EEEQTF!A1","Edelweiss Large &amp; Mid Cap Fund")</f>
        <v>Edelweiss Large &amp; Mid Cap Fund</v>
      </c>
      <c r="C32" s="128"/>
      <c r="D32" s="145" t="s">
        <v>61</v>
      </c>
      <c r="E32" s="128"/>
      <c r="F32" s="146" t="s">
        <v>12</v>
      </c>
      <c r="G32" s="129" t="s">
        <v>12</v>
      </c>
    </row>
    <row r="33" spans="1:7" ht="69.95" customHeight="1" x14ac:dyDescent="0.25">
      <c r="A33" s="75" t="s">
        <v>62</v>
      </c>
      <c r="B33" s="141" t="str">
        <f>HYPERLINK("[HY_Portfolio 30-Sep-2024 Final.xlsx]EEESCF!A1","Edelweiss Small Cap Fund")</f>
        <v>Edelweiss Small Cap Fund</v>
      </c>
      <c r="C33" s="128"/>
      <c r="D33" s="145" t="s">
        <v>63</v>
      </c>
      <c r="E33" s="128"/>
      <c r="F33" s="146" t="s">
        <v>12</v>
      </c>
      <c r="G33" s="129" t="s">
        <v>12</v>
      </c>
    </row>
    <row r="34" spans="1:7" ht="69.95" customHeight="1" x14ac:dyDescent="0.25">
      <c r="A34" s="75" t="s">
        <v>64</v>
      </c>
      <c r="B34" s="141" t="str">
        <f>HYPERLINK("[HY_Portfolio 30-Sep-2024 Final.xlsx]EEESSF!A1","Edelweiss Equity Savings Fund")</f>
        <v>Edelweiss Equity Savings Fund</v>
      </c>
      <c r="C34" s="128"/>
      <c r="D34" s="145" t="s">
        <v>65</v>
      </c>
      <c r="E34" s="128"/>
      <c r="F34" s="146" t="s">
        <v>12</v>
      </c>
      <c r="G34" s="129" t="s">
        <v>12</v>
      </c>
    </row>
    <row r="35" spans="1:7" ht="69.95" customHeight="1" x14ac:dyDescent="0.25">
      <c r="A35" s="75" t="s">
        <v>66</v>
      </c>
      <c r="B35" s="141" t="str">
        <f>HYPERLINK("[HY_Portfolio 30-Sep-2024 Final.xlsx]EEFOCF!A1","Edelweiss Focused Fund")</f>
        <v>Edelweiss Focused Fund</v>
      </c>
      <c r="C35" s="128"/>
      <c r="D35" s="145" t="s">
        <v>55</v>
      </c>
      <c r="E35" s="128"/>
      <c r="F35" s="146" t="s">
        <v>12</v>
      </c>
      <c r="G35" s="129" t="s">
        <v>12</v>
      </c>
    </row>
    <row r="36" spans="1:7" ht="69.95" customHeight="1" x14ac:dyDescent="0.25">
      <c r="A36" s="75" t="s">
        <v>67</v>
      </c>
      <c r="B36" s="141" t="str">
        <f>HYPERLINK("[HY_Portfolio 30-Sep-2024 Final.xlsx]EEIF30!A1","Edelweiss Nifty 100 Quality 30 Index Fnd")</f>
        <v>Edelweiss Nifty 100 Quality 30 Index Fnd</v>
      </c>
      <c r="C36" s="128"/>
      <c r="D36" s="145" t="s">
        <v>68</v>
      </c>
      <c r="E36" s="128"/>
      <c r="F36" s="146" t="s">
        <v>12</v>
      </c>
      <c r="G36" s="129" t="s">
        <v>12</v>
      </c>
    </row>
    <row r="37" spans="1:7" ht="69.95" customHeight="1" x14ac:dyDescent="0.25">
      <c r="A37" s="75" t="s">
        <v>69</v>
      </c>
      <c r="B37" s="141" t="str">
        <f>HYPERLINK("[HY_Portfolio 30-Sep-2024 Final.xlsx]EEIF50!A1","Edelweiss Nifty 50 Index Fund")</f>
        <v>Edelweiss Nifty 50 Index Fund</v>
      </c>
      <c r="C37" s="128"/>
      <c r="D37" s="145" t="s">
        <v>70</v>
      </c>
      <c r="E37" s="128"/>
      <c r="F37" s="146" t="s">
        <v>12</v>
      </c>
      <c r="G37" s="129" t="s">
        <v>12</v>
      </c>
    </row>
    <row r="38" spans="1:7" ht="69.95" customHeight="1" x14ac:dyDescent="0.25">
      <c r="A38" s="75" t="s">
        <v>71</v>
      </c>
      <c r="B38" s="141" t="str">
        <f>HYPERLINK("[HY_Portfolio 30-Sep-2024 Final.xlsx]EELMIF!A1","Edelweiss NIFTY Large Mid Cap 250 Index Fund")</f>
        <v>Edelweiss NIFTY Large Mid Cap 250 Index Fund</v>
      </c>
      <c r="C38" s="128"/>
      <c r="D38" s="145" t="s">
        <v>61</v>
      </c>
      <c r="E38" s="128"/>
      <c r="F38" s="146" t="s">
        <v>12</v>
      </c>
      <c r="G38" s="129" t="s">
        <v>12</v>
      </c>
    </row>
    <row r="39" spans="1:7" ht="69.95" customHeight="1" x14ac:dyDescent="0.25">
      <c r="A39" s="75" t="s">
        <v>72</v>
      </c>
      <c r="B39" s="141" t="str">
        <f>HYPERLINK("[HY_Portfolio 30-Sep-2024 Final.xlsx]EEM150!A1","Edelweiss Nifty Midcap150 Momentum 50 Index Fund")</f>
        <v>Edelweiss Nifty Midcap150 Momentum 50 Index Fund</v>
      </c>
      <c r="C39" s="128"/>
      <c r="D39" s="145" t="s">
        <v>73</v>
      </c>
      <c r="E39" s="128"/>
      <c r="F39" s="146" t="s">
        <v>12</v>
      </c>
      <c r="G39" s="129" t="s">
        <v>12</v>
      </c>
    </row>
    <row r="40" spans="1:7" ht="69.95" customHeight="1" x14ac:dyDescent="0.25">
      <c r="A40" s="75" t="s">
        <v>74</v>
      </c>
      <c r="B40" s="141" t="str">
        <f>HYPERLINK("[HY_Portfolio 30-Sep-2024 Final.xlsx]EEMAAF!A1","Edelweiss Multi Asset Allocation Fund")</f>
        <v>Edelweiss Multi Asset Allocation Fund</v>
      </c>
      <c r="C40" s="128"/>
      <c r="D40" s="145" t="s">
        <v>75</v>
      </c>
      <c r="E40" s="128"/>
      <c r="F40" s="146" t="s">
        <v>12</v>
      </c>
      <c r="G40" s="129" t="s">
        <v>12</v>
      </c>
    </row>
    <row r="41" spans="1:7" ht="69.95" customHeight="1" x14ac:dyDescent="0.25">
      <c r="A41" s="75" t="s">
        <v>76</v>
      </c>
      <c r="B41" s="141" t="str">
        <f>HYPERLINK("[HY_Portfolio 30-Sep-2024 Final.xlsx]EEMCPF!A1","Edelweiss Multi Cap Fund")</f>
        <v>Edelweiss Multi Cap Fund</v>
      </c>
      <c r="C41" s="128"/>
      <c r="D41" s="145" t="s">
        <v>77</v>
      </c>
      <c r="E41" s="128"/>
      <c r="F41" s="146" t="s">
        <v>12</v>
      </c>
      <c r="G41" s="129" t="s">
        <v>12</v>
      </c>
    </row>
    <row r="42" spans="1:7" ht="69.95" customHeight="1" x14ac:dyDescent="0.25">
      <c r="A42" s="75" t="s">
        <v>78</v>
      </c>
      <c r="B42" s="141" t="str">
        <f>HYPERLINK("[HY_Portfolio 30-Sep-2024 Final.xlsx]EEMOF1!A1","EDELWEISS RECENTLY LISTED IPO FUND")</f>
        <v>EDELWEISS RECENTLY LISTED IPO FUND</v>
      </c>
      <c r="C42" s="128"/>
      <c r="D42" s="145" t="s">
        <v>79</v>
      </c>
      <c r="E42" s="128"/>
      <c r="F42" s="146" t="s">
        <v>12</v>
      </c>
      <c r="G42" s="129" t="s">
        <v>12</v>
      </c>
    </row>
    <row r="43" spans="1:7" ht="69.95" customHeight="1" x14ac:dyDescent="0.25">
      <c r="A43" s="75" t="s">
        <v>80</v>
      </c>
      <c r="B43" s="141" t="str">
        <f>HYPERLINK("[HY_Portfolio 30-Sep-2024 Final.xlsx]EENBEF!A1","Edelweiss Nifty Bank ETF")</f>
        <v>Edelweiss Nifty Bank ETF</v>
      </c>
      <c r="C43" s="128"/>
      <c r="D43" s="145" t="s">
        <v>81</v>
      </c>
      <c r="E43" s="128"/>
      <c r="F43" s="146" t="s">
        <v>12</v>
      </c>
      <c r="G43" s="129" t="s">
        <v>12</v>
      </c>
    </row>
    <row r="44" spans="1:7" ht="69.95" customHeight="1" x14ac:dyDescent="0.25">
      <c r="A44" s="75" t="s">
        <v>82</v>
      </c>
      <c r="B44" s="141" t="str">
        <f>HYPERLINK("[HY_Portfolio 30-Sep-2024 Final.xlsx]EENN50!A1","Edelweiss Nifty Next 50 Index Fund")</f>
        <v>Edelweiss Nifty Next 50 Index Fund</v>
      </c>
      <c r="C44" s="128"/>
      <c r="D44" s="145" t="s">
        <v>83</v>
      </c>
      <c r="E44" s="128"/>
      <c r="F44" s="146" t="s">
        <v>12</v>
      </c>
      <c r="G44" s="129" t="s">
        <v>12</v>
      </c>
    </row>
    <row r="45" spans="1:7" ht="69.95" customHeight="1" x14ac:dyDescent="0.25">
      <c r="A45" s="75" t="s">
        <v>84</v>
      </c>
      <c r="B45" s="141" t="str">
        <f>HYPERLINK("[HY_Portfolio 30-Sep-2024 Final.xlsx]EEPRUA!A1","Edelweiss Aggressive Hybrid Fund")</f>
        <v>Edelweiss Aggressive Hybrid Fund</v>
      </c>
      <c r="C45" s="128"/>
      <c r="D45" s="145" t="s">
        <v>85</v>
      </c>
      <c r="E45" s="128"/>
      <c r="F45" s="146" t="s">
        <v>12</v>
      </c>
      <c r="G45" s="129" t="s">
        <v>12</v>
      </c>
    </row>
    <row r="46" spans="1:7" ht="69.95" customHeight="1" x14ac:dyDescent="0.25">
      <c r="A46" s="75" t="s">
        <v>86</v>
      </c>
      <c r="B46" s="141" t="str">
        <f>HYPERLINK("[HY_Portfolio 30-Sep-2024 Final.xlsx]EES250!A1","Edelweiss Nifty Smallcap 250 Index Fund")</f>
        <v>Edelweiss Nifty Smallcap 250 Index Fund</v>
      </c>
      <c r="C46" s="128"/>
      <c r="D46" s="145" t="s">
        <v>63</v>
      </c>
      <c r="E46" s="128"/>
      <c r="F46" s="146" t="s">
        <v>12</v>
      </c>
      <c r="G46" s="129" t="s">
        <v>12</v>
      </c>
    </row>
    <row r="47" spans="1:7" ht="69.95" customHeight="1" x14ac:dyDescent="0.25">
      <c r="A47" s="75" t="s">
        <v>87</v>
      </c>
      <c r="B47" s="141" t="str">
        <f>HYPERLINK("[HY_Portfolio 30-Sep-2024 Final.xlsx]EESMCF!A1","Edelweiss Mid Cap Fund")</f>
        <v>Edelweiss Mid Cap Fund</v>
      </c>
      <c r="C47" s="128"/>
      <c r="D47" s="145" t="s">
        <v>88</v>
      </c>
      <c r="E47" s="128"/>
      <c r="F47" s="146" t="s">
        <v>12</v>
      </c>
      <c r="G47" s="129" t="s">
        <v>12</v>
      </c>
    </row>
    <row r="48" spans="1:7" ht="69.95" customHeight="1" x14ac:dyDescent="0.25">
      <c r="A48" s="75" t="s">
        <v>89</v>
      </c>
      <c r="B48" s="141" t="str">
        <f>HYPERLINK("[HY_Portfolio 30-Sep-2024 Final.xlsx]EETECF!A1","Edelweiss Technology Fund")</f>
        <v>Edelweiss Technology Fund</v>
      </c>
      <c r="C48" s="128"/>
      <c r="D48" s="145" t="s">
        <v>90</v>
      </c>
      <c r="E48" s="128"/>
      <c r="F48" s="146" t="s">
        <v>12</v>
      </c>
      <c r="G48" s="129" t="s">
        <v>12</v>
      </c>
    </row>
    <row r="49" spans="1:7" ht="69.95" customHeight="1" x14ac:dyDescent="0.25">
      <c r="A49" s="75" t="s">
        <v>91</v>
      </c>
      <c r="B49" s="141" t="str">
        <f>HYPERLINK("[HY_Portfolio 30-Sep-2024 Final.xlsx]EGOLDE!A1","Edelweiss Gold ETF Fund")</f>
        <v>Edelweiss Gold ETF Fund</v>
      </c>
      <c r="C49" s="128"/>
      <c r="D49" s="145" t="s">
        <v>92</v>
      </c>
      <c r="E49" s="128"/>
      <c r="F49" s="146" t="s">
        <v>12</v>
      </c>
      <c r="G49" s="129" t="s">
        <v>12</v>
      </c>
    </row>
    <row r="50" spans="1:7" ht="69.95" customHeight="1" x14ac:dyDescent="0.25">
      <c r="A50" s="75" t="s">
        <v>93</v>
      </c>
      <c r="B50" s="141" t="str">
        <f>HYPERLINK("[HY_Portfolio 30-Sep-2024 Final.xlsx]EGSFOF!A1","Edelweiss Gold and Silver ETF FOF")</f>
        <v>Edelweiss Gold and Silver ETF FOF</v>
      </c>
      <c r="C50" s="128"/>
      <c r="D50" s="145" t="s">
        <v>94</v>
      </c>
      <c r="E50" s="128"/>
      <c r="F50" s="146" t="s">
        <v>12</v>
      </c>
      <c r="G50" s="129" t="s">
        <v>12</v>
      </c>
    </row>
    <row r="51" spans="1:7" ht="69.95" customHeight="1" x14ac:dyDescent="0.25">
      <c r="A51" s="75" t="s">
        <v>95</v>
      </c>
      <c r="B51" s="141" t="str">
        <f>HYPERLINK("[HY_Portfolio 30-Sep-2024 Final.xlsx]ELLIQF!A1","Edelweiss Liquid Fund")</f>
        <v>Edelweiss Liquid Fund</v>
      </c>
      <c r="C51" s="128"/>
      <c r="D51" s="145" t="s">
        <v>96</v>
      </c>
      <c r="E51" s="128"/>
      <c r="F51" s="145" t="s">
        <v>97</v>
      </c>
      <c r="G51" s="128"/>
    </row>
    <row r="52" spans="1:7" ht="69.95" customHeight="1" x14ac:dyDescent="0.25">
      <c r="A52" s="75" t="s">
        <v>98</v>
      </c>
      <c r="B52" s="141" t="str">
        <f>HYPERLINK("[HY_Portfolio 30-Sep-2024 Final.xlsx]EOASEF!A1","Edelweiss ASEAN Equity Off-shore Fund")</f>
        <v>Edelweiss ASEAN Equity Off-shore Fund</v>
      </c>
      <c r="C52" s="128"/>
      <c r="D52" s="145" t="s">
        <v>99</v>
      </c>
      <c r="E52" s="128"/>
      <c r="F52" s="146" t="s">
        <v>12</v>
      </c>
      <c r="G52" s="129" t="s">
        <v>12</v>
      </c>
    </row>
    <row r="53" spans="1:7" ht="69.95" customHeight="1" x14ac:dyDescent="0.25">
      <c r="A53" s="75" t="s">
        <v>100</v>
      </c>
      <c r="B53" s="141" t="str">
        <f>HYPERLINK("[HY_Portfolio 30-Sep-2024 Final.xlsx]EOCHIF!A1","Edelweiss Greater China Equity Off-shore Fund")</f>
        <v>Edelweiss Greater China Equity Off-shore Fund</v>
      </c>
      <c r="C53" s="128"/>
      <c r="D53" s="145" t="s">
        <v>101</v>
      </c>
      <c r="E53" s="128"/>
      <c r="F53" s="146" t="s">
        <v>12</v>
      </c>
      <c r="G53" s="129" t="s">
        <v>12</v>
      </c>
    </row>
    <row r="54" spans="1:7" ht="69.95" customHeight="1" x14ac:dyDescent="0.25">
      <c r="A54" s="75" t="s">
        <v>102</v>
      </c>
      <c r="B54" s="141" t="str">
        <f>HYPERLINK("[HY_Portfolio 30-Sep-2024 Final.xlsx]EODWHF!A1","Edelweiss MSCI (I) DM &amp; WD HC 45 ID Fund")</f>
        <v>Edelweiss MSCI (I) DM &amp; WD HC 45 ID Fund</v>
      </c>
      <c r="C54" s="128"/>
      <c r="D54" s="145" t="s">
        <v>103</v>
      </c>
      <c r="E54" s="128"/>
      <c r="F54" s="146" t="s">
        <v>12</v>
      </c>
      <c r="G54" s="129" t="s">
        <v>12</v>
      </c>
    </row>
    <row r="55" spans="1:7" ht="69.95" customHeight="1" x14ac:dyDescent="0.25">
      <c r="A55" s="75" t="s">
        <v>104</v>
      </c>
      <c r="B55" s="141" t="str">
        <f>HYPERLINK("[HY_Portfolio 30-Sep-2024 Final.xlsx]EOEDOF!A1","Edelweiss Europe Dynamic Equity Offshore Fund")</f>
        <v>Edelweiss Europe Dynamic Equity Offshore Fund</v>
      </c>
      <c r="C55" s="128"/>
      <c r="D55" s="145" t="s">
        <v>105</v>
      </c>
      <c r="E55" s="128"/>
      <c r="F55" s="146" t="s">
        <v>12</v>
      </c>
      <c r="G55" s="129" t="s">
        <v>12</v>
      </c>
    </row>
    <row r="56" spans="1:7" ht="69.95" customHeight="1" x14ac:dyDescent="0.25">
      <c r="A56" s="75" t="s">
        <v>106</v>
      </c>
      <c r="B56" s="141" t="str">
        <f>HYPERLINK("[HY_Portfolio 30-Sep-2024 Final.xlsx]EOEMOP!A1","Edelweiss Emerging Markets Opportunities Equity Offshore Fund")</f>
        <v>Edelweiss Emerging Markets Opportunities Equity Offshore Fund</v>
      </c>
      <c r="C56" s="128"/>
      <c r="D56" s="145" t="s">
        <v>107</v>
      </c>
      <c r="E56" s="128"/>
      <c r="F56" s="146" t="s">
        <v>12</v>
      </c>
      <c r="G56" s="129" t="s">
        <v>12</v>
      </c>
    </row>
    <row r="57" spans="1:7" ht="69.95" customHeight="1" x14ac:dyDescent="0.25">
      <c r="A57" s="75" t="s">
        <v>108</v>
      </c>
      <c r="B57" s="141" t="str">
        <f>HYPERLINK("[HY_Portfolio 30-Sep-2024 Final.xlsx]EOUSEF!A1","Edelweiss US Value Equity Off-shore Fund")</f>
        <v>Edelweiss US Value Equity Off-shore Fund</v>
      </c>
      <c r="C57" s="128"/>
      <c r="D57" s="145" t="s">
        <v>109</v>
      </c>
      <c r="E57" s="128"/>
      <c r="F57" s="146" t="s">
        <v>12</v>
      </c>
      <c r="G57" s="129" t="s">
        <v>12</v>
      </c>
    </row>
    <row r="58" spans="1:7" ht="69.95" customHeight="1" x14ac:dyDescent="0.25">
      <c r="A58" s="75" t="s">
        <v>110</v>
      </c>
      <c r="B58" s="141" t="str">
        <f>HYPERLINK("[HY_Portfolio 30-Sep-2024 Final.xlsx]EOUSTF!A1","EDELWEISS US TECHNOLOGY EQUITY FOF")</f>
        <v>EDELWEISS US TECHNOLOGY EQUITY FOF</v>
      </c>
      <c r="C58" s="128"/>
      <c r="D58" s="145" t="s">
        <v>111</v>
      </c>
      <c r="E58" s="128"/>
      <c r="F58" s="146" t="s">
        <v>12</v>
      </c>
      <c r="G58" s="129" t="s">
        <v>12</v>
      </c>
    </row>
    <row r="59" spans="1:7" ht="69.95" customHeight="1" x14ac:dyDescent="0.25">
      <c r="A59" s="75" t="s">
        <v>112</v>
      </c>
      <c r="B59" s="141" t="str">
        <f>HYPERLINK("[HY_Portfolio 30-Sep-2024 Final.xlsx]ESLVRE!A1","Edelweiss Silver ETF Fund")</f>
        <v>Edelweiss Silver ETF Fund</v>
      </c>
      <c r="C59" s="128"/>
      <c r="D59" s="145" t="s">
        <v>113</v>
      </c>
      <c r="E59" s="128"/>
      <c r="F59" s="146" t="s">
        <v>12</v>
      </c>
      <c r="G59" s="129" t="s">
        <v>12</v>
      </c>
    </row>
    <row r="60" spans="1:7" ht="69.95" customHeight="1" x14ac:dyDescent="0.25">
      <c r="A60" s="75" t="s">
        <v>114</v>
      </c>
      <c r="B60" s="124" t="str">
        <f>HYPERLINK("[HY_Portfolio 30-Sep-2024 Final.xlsx]Derivative Disclosure'!B2","Derivative Disclosure")</f>
        <v>Derivative Disclosure</v>
      </c>
    </row>
    <row r="61" spans="1:7" ht="69.95" customHeight="1" x14ac:dyDescent="0.25">
      <c r="B61" s="142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1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36.75" customHeight="1" x14ac:dyDescent="0.25">
      <c r="A3" s="132" t="s">
        <v>748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30.95" customHeight="1" x14ac:dyDescent="0.25">
      <c r="A4" s="132" t="s">
        <v>749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57" t="s">
        <v>128</v>
      </c>
      <c r="B10" s="18"/>
      <c r="C10" s="18"/>
      <c r="D10" s="7"/>
      <c r="E10" s="8"/>
      <c r="F10" s="9"/>
      <c r="G10" s="56"/>
    </row>
    <row r="11" spans="1:8" x14ac:dyDescent="0.25">
      <c r="A11" s="57" t="s">
        <v>129</v>
      </c>
      <c r="B11" s="18"/>
      <c r="C11" s="18"/>
      <c r="D11" s="7"/>
      <c r="E11" s="8"/>
      <c r="F11" s="9"/>
      <c r="G11" s="56"/>
    </row>
    <row r="12" spans="1:8" x14ac:dyDescent="0.25">
      <c r="A12" s="57" t="s">
        <v>130</v>
      </c>
      <c r="B12" s="18"/>
      <c r="C12" s="18"/>
      <c r="D12" s="7"/>
      <c r="E12" s="23" t="s">
        <v>127</v>
      </c>
      <c r="F12" s="24" t="s">
        <v>127</v>
      </c>
      <c r="G12" s="56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7" t="s">
        <v>131</v>
      </c>
      <c r="B14" s="18"/>
      <c r="C14" s="18"/>
      <c r="D14" s="7"/>
      <c r="E14" s="8"/>
      <c r="F14" s="9"/>
      <c r="G14" s="56"/>
    </row>
    <row r="15" spans="1:8" x14ac:dyDescent="0.25">
      <c r="A15" s="41" t="s">
        <v>750</v>
      </c>
      <c r="B15" s="18" t="s">
        <v>751</v>
      </c>
      <c r="C15" s="18" t="s">
        <v>134</v>
      </c>
      <c r="D15" s="7">
        <v>7425000</v>
      </c>
      <c r="E15" s="8">
        <v>7514.3</v>
      </c>
      <c r="F15" s="9">
        <v>0.42099999999999999</v>
      </c>
      <c r="G15" s="56">
        <v>6.7818422609000006E-2</v>
      </c>
    </row>
    <row r="16" spans="1:8" x14ac:dyDescent="0.25">
      <c r="A16" s="41" t="s">
        <v>752</v>
      </c>
      <c r="B16" s="18" t="s">
        <v>753</v>
      </c>
      <c r="C16" s="18" t="s">
        <v>134</v>
      </c>
      <c r="D16" s="7">
        <v>500000</v>
      </c>
      <c r="E16" s="8">
        <v>490.76</v>
      </c>
      <c r="F16" s="9">
        <v>2.75E-2</v>
      </c>
      <c r="G16" s="56">
        <v>6.8140853081E-2</v>
      </c>
    </row>
    <row r="17" spans="1:7" x14ac:dyDescent="0.25">
      <c r="A17" s="57" t="s">
        <v>130</v>
      </c>
      <c r="B17" s="19"/>
      <c r="C17" s="19"/>
      <c r="D17" s="10"/>
      <c r="E17" s="21">
        <v>8005.06</v>
      </c>
      <c r="F17" s="22">
        <v>0.44850000000000001</v>
      </c>
      <c r="G17" s="58"/>
    </row>
    <row r="18" spans="1:7" x14ac:dyDescent="0.25">
      <c r="A18" s="41"/>
      <c r="B18" s="18"/>
      <c r="C18" s="18"/>
      <c r="D18" s="7"/>
      <c r="E18" s="8"/>
      <c r="F18" s="9"/>
      <c r="G18" s="56"/>
    </row>
    <row r="19" spans="1:7" x14ac:dyDescent="0.25">
      <c r="A19" s="57" t="s">
        <v>135</v>
      </c>
      <c r="B19" s="18"/>
      <c r="C19" s="18"/>
      <c r="D19" s="7"/>
      <c r="E19" s="8"/>
      <c r="F19" s="9"/>
      <c r="G19" s="56"/>
    </row>
    <row r="20" spans="1:7" x14ac:dyDescent="0.25">
      <c r="A20" s="41" t="s">
        <v>754</v>
      </c>
      <c r="B20" s="18" t="s">
        <v>755</v>
      </c>
      <c r="C20" s="18" t="s">
        <v>134</v>
      </c>
      <c r="D20" s="7">
        <v>5000000</v>
      </c>
      <c r="E20" s="8">
        <v>5251.83</v>
      </c>
      <c r="F20" s="9">
        <v>0.29420000000000002</v>
      </c>
      <c r="G20" s="56">
        <v>7.0867954755999996E-2</v>
      </c>
    </row>
    <row r="21" spans="1:7" x14ac:dyDescent="0.25">
      <c r="A21" s="41" t="s">
        <v>756</v>
      </c>
      <c r="B21" s="18" t="s">
        <v>757</v>
      </c>
      <c r="C21" s="18" t="s">
        <v>134</v>
      </c>
      <c r="D21" s="7">
        <v>2000000</v>
      </c>
      <c r="E21" s="8">
        <v>2074.2600000000002</v>
      </c>
      <c r="F21" s="9">
        <v>0.1162</v>
      </c>
      <c r="G21" s="56">
        <v>7.0852432399999998E-2</v>
      </c>
    </row>
    <row r="22" spans="1:7" x14ac:dyDescent="0.25">
      <c r="A22" s="41" t="s">
        <v>758</v>
      </c>
      <c r="B22" s="18" t="s">
        <v>759</v>
      </c>
      <c r="C22" s="18" t="s">
        <v>134</v>
      </c>
      <c r="D22" s="7">
        <v>1000000</v>
      </c>
      <c r="E22" s="8">
        <v>1031.44</v>
      </c>
      <c r="F22" s="9">
        <v>5.7799999999999997E-2</v>
      </c>
      <c r="G22" s="56">
        <v>7.0717910024999997E-2</v>
      </c>
    </row>
    <row r="23" spans="1:7" x14ac:dyDescent="0.25">
      <c r="A23" s="41" t="s">
        <v>760</v>
      </c>
      <c r="B23" s="18" t="s">
        <v>761</v>
      </c>
      <c r="C23" s="18" t="s">
        <v>134</v>
      </c>
      <c r="D23" s="7">
        <v>500000</v>
      </c>
      <c r="E23" s="8">
        <v>530.98</v>
      </c>
      <c r="F23" s="9">
        <v>2.9700000000000001E-2</v>
      </c>
      <c r="G23" s="56">
        <v>7.0867954755999996E-2</v>
      </c>
    </row>
    <row r="24" spans="1:7" x14ac:dyDescent="0.25">
      <c r="A24" s="41" t="s">
        <v>762</v>
      </c>
      <c r="B24" s="18" t="s">
        <v>763</v>
      </c>
      <c r="C24" s="18" t="s">
        <v>134</v>
      </c>
      <c r="D24" s="7">
        <v>500000</v>
      </c>
      <c r="E24" s="8">
        <v>518.39</v>
      </c>
      <c r="F24" s="9">
        <v>2.9000000000000001E-2</v>
      </c>
      <c r="G24" s="56">
        <v>7.1068720700000004E-2</v>
      </c>
    </row>
    <row r="25" spans="1:7" x14ac:dyDescent="0.25">
      <c r="A25" s="57" t="s">
        <v>130</v>
      </c>
      <c r="B25" s="19"/>
      <c r="C25" s="19"/>
      <c r="D25" s="10"/>
      <c r="E25" s="21">
        <v>9406.9</v>
      </c>
      <c r="F25" s="22">
        <v>0.52690000000000003</v>
      </c>
      <c r="G25" s="58"/>
    </row>
    <row r="26" spans="1:7" x14ac:dyDescent="0.25">
      <c r="A26" s="41"/>
      <c r="B26" s="18"/>
      <c r="C26" s="18"/>
      <c r="D26" s="7"/>
      <c r="E26" s="8"/>
      <c r="F26" s="9"/>
      <c r="G26" s="56"/>
    </row>
    <row r="27" spans="1:7" x14ac:dyDescent="0.25">
      <c r="A27" s="41"/>
      <c r="B27" s="18"/>
      <c r="C27" s="18"/>
      <c r="D27" s="7"/>
      <c r="E27" s="8"/>
      <c r="F27" s="9"/>
      <c r="G27" s="56"/>
    </row>
    <row r="28" spans="1:7" x14ac:dyDescent="0.25">
      <c r="A28" s="57" t="s">
        <v>140</v>
      </c>
      <c r="B28" s="18"/>
      <c r="C28" s="18"/>
      <c r="D28" s="7"/>
      <c r="E28" s="8"/>
      <c r="F28" s="9"/>
      <c r="G28" s="56"/>
    </row>
    <row r="29" spans="1:7" x14ac:dyDescent="0.25">
      <c r="A29" s="57" t="s">
        <v>130</v>
      </c>
      <c r="B29" s="18"/>
      <c r="C29" s="18"/>
      <c r="D29" s="7"/>
      <c r="E29" s="23" t="s">
        <v>127</v>
      </c>
      <c r="F29" s="24" t="s">
        <v>127</v>
      </c>
      <c r="G29" s="56"/>
    </row>
    <row r="30" spans="1:7" x14ac:dyDescent="0.25">
      <c r="A30" s="41"/>
      <c r="B30" s="18"/>
      <c r="C30" s="18"/>
      <c r="D30" s="7"/>
      <c r="E30" s="8"/>
      <c r="F30" s="9"/>
      <c r="G30" s="56"/>
    </row>
    <row r="31" spans="1:7" x14ac:dyDescent="0.25">
      <c r="A31" s="57" t="s">
        <v>141</v>
      </c>
      <c r="B31" s="18"/>
      <c r="C31" s="18"/>
      <c r="D31" s="7"/>
      <c r="E31" s="8"/>
      <c r="F31" s="9"/>
      <c r="G31" s="56"/>
    </row>
    <row r="32" spans="1:7" x14ac:dyDescent="0.25">
      <c r="A32" s="57" t="s">
        <v>130</v>
      </c>
      <c r="B32" s="18"/>
      <c r="C32" s="18"/>
      <c r="D32" s="7"/>
      <c r="E32" s="23" t="s">
        <v>127</v>
      </c>
      <c r="F32" s="24" t="s">
        <v>127</v>
      </c>
      <c r="G32" s="56"/>
    </row>
    <row r="33" spans="1:7" x14ac:dyDescent="0.25">
      <c r="A33" s="41"/>
      <c r="B33" s="18"/>
      <c r="C33" s="18"/>
      <c r="D33" s="7"/>
      <c r="E33" s="8"/>
      <c r="F33" s="9"/>
      <c r="G33" s="56"/>
    </row>
    <row r="34" spans="1:7" x14ac:dyDescent="0.25">
      <c r="A34" s="59" t="s">
        <v>142</v>
      </c>
      <c r="B34" s="38"/>
      <c r="C34" s="38"/>
      <c r="D34" s="39"/>
      <c r="E34" s="21">
        <v>17411.96</v>
      </c>
      <c r="F34" s="22">
        <v>0.97540000000000004</v>
      </c>
      <c r="G34" s="58"/>
    </row>
    <row r="35" spans="1:7" x14ac:dyDescent="0.25">
      <c r="A35" s="41"/>
      <c r="B35" s="18"/>
      <c r="C35" s="18"/>
      <c r="D35" s="7"/>
      <c r="E35" s="8"/>
      <c r="F35" s="9"/>
      <c r="G35" s="56"/>
    </row>
    <row r="36" spans="1:7" x14ac:dyDescent="0.25">
      <c r="A36" s="41"/>
      <c r="B36" s="18"/>
      <c r="C36" s="18"/>
      <c r="D36" s="7"/>
      <c r="E36" s="8"/>
      <c r="F36" s="9"/>
      <c r="G36" s="56"/>
    </row>
    <row r="37" spans="1:7" x14ac:dyDescent="0.25">
      <c r="A37" s="57" t="s">
        <v>216</v>
      </c>
      <c r="B37" s="18"/>
      <c r="C37" s="18"/>
      <c r="D37" s="7"/>
      <c r="E37" s="8"/>
      <c r="F37" s="9"/>
      <c r="G37" s="56"/>
    </row>
    <row r="38" spans="1:7" x14ac:dyDescent="0.25">
      <c r="A38" s="41" t="s">
        <v>217</v>
      </c>
      <c r="B38" s="18"/>
      <c r="C38" s="18"/>
      <c r="D38" s="7"/>
      <c r="E38" s="8">
        <v>36.99</v>
      </c>
      <c r="F38" s="9">
        <v>2.0999999999999999E-3</v>
      </c>
      <c r="G38" s="56">
        <v>6.6513000000000003E-2</v>
      </c>
    </row>
    <row r="39" spans="1:7" x14ac:dyDescent="0.25">
      <c r="A39" s="57" t="s">
        <v>130</v>
      </c>
      <c r="B39" s="19"/>
      <c r="C39" s="19"/>
      <c r="D39" s="10"/>
      <c r="E39" s="21">
        <v>36.99</v>
      </c>
      <c r="F39" s="22">
        <v>2.0999999999999999E-3</v>
      </c>
      <c r="G39" s="58"/>
    </row>
    <row r="40" spans="1:7" x14ac:dyDescent="0.25">
      <c r="A40" s="41"/>
      <c r="B40" s="18"/>
      <c r="C40" s="18"/>
      <c r="D40" s="7"/>
      <c r="E40" s="8"/>
      <c r="F40" s="9"/>
      <c r="G40" s="56"/>
    </row>
    <row r="41" spans="1:7" x14ac:dyDescent="0.25">
      <c r="A41" s="59" t="s">
        <v>142</v>
      </c>
      <c r="B41" s="38"/>
      <c r="C41" s="38"/>
      <c r="D41" s="39"/>
      <c r="E41" s="21">
        <v>36.99</v>
      </c>
      <c r="F41" s="22">
        <v>2.0999999999999999E-3</v>
      </c>
      <c r="G41" s="58"/>
    </row>
    <row r="42" spans="1:7" x14ac:dyDescent="0.25">
      <c r="A42" s="41" t="s">
        <v>218</v>
      </c>
      <c r="B42" s="18"/>
      <c r="C42" s="18"/>
      <c r="D42" s="7"/>
      <c r="E42" s="8">
        <v>402.3346717</v>
      </c>
      <c r="F42" s="9">
        <v>2.2540999999999999E-2</v>
      </c>
      <c r="G42" s="56"/>
    </row>
    <row r="43" spans="1:7" x14ac:dyDescent="0.25">
      <c r="A43" s="41" t="s">
        <v>219</v>
      </c>
      <c r="B43" s="18"/>
      <c r="C43" s="18"/>
      <c r="D43" s="7"/>
      <c r="E43" s="12">
        <v>-2.4946717</v>
      </c>
      <c r="F43" s="90" t="s">
        <v>688</v>
      </c>
      <c r="G43" s="56">
        <v>6.6513000000000003E-2</v>
      </c>
    </row>
    <row r="44" spans="1:7" x14ac:dyDescent="0.25">
      <c r="A44" s="60" t="s">
        <v>220</v>
      </c>
      <c r="B44" s="20"/>
      <c r="C44" s="20"/>
      <c r="D44" s="14"/>
      <c r="E44" s="15">
        <v>17848.79</v>
      </c>
      <c r="F44" s="16">
        <v>1</v>
      </c>
      <c r="G44" s="61"/>
    </row>
    <row r="45" spans="1:7" x14ac:dyDescent="0.25">
      <c r="A45" s="42"/>
      <c r="G45" s="48"/>
    </row>
    <row r="46" spans="1:7" x14ac:dyDescent="0.25">
      <c r="A46" s="62" t="s">
        <v>689</v>
      </c>
      <c r="G46" s="48"/>
    </row>
    <row r="47" spans="1:7" x14ac:dyDescent="0.25">
      <c r="A47" s="1"/>
      <c r="G47" s="48"/>
    </row>
    <row r="48" spans="1:7" x14ac:dyDescent="0.25">
      <c r="A48" t="s">
        <v>223</v>
      </c>
      <c r="G48" s="48"/>
    </row>
    <row r="49" spans="1:7" ht="75" customHeight="1" x14ac:dyDescent="0.25">
      <c r="A49" s="75" t="s">
        <v>224</v>
      </c>
      <c r="B49" s="76" t="s">
        <v>764</v>
      </c>
      <c r="G49" s="48"/>
    </row>
    <row r="50" spans="1:7" ht="45" customHeight="1" x14ac:dyDescent="0.25">
      <c r="A50" s="75" t="s">
        <v>226</v>
      </c>
      <c r="B50" s="76" t="s">
        <v>765</v>
      </c>
      <c r="G50" s="48"/>
    </row>
    <row r="51" spans="1:7" x14ac:dyDescent="0.25">
      <c r="A51" s="75"/>
      <c r="B51" s="75"/>
      <c r="G51" s="48"/>
    </row>
    <row r="52" spans="1:7" x14ac:dyDescent="0.25">
      <c r="A52" s="75" t="s">
        <v>228</v>
      </c>
      <c r="B52" s="77">
        <v>6.9458885362381499</v>
      </c>
      <c r="G52" s="48"/>
    </row>
    <row r="53" spans="1:7" x14ac:dyDescent="0.25">
      <c r="A53" s="75"/>
      <c r="B53" s="75"/>
      <c r="G53" s="48"/>
    </row>
    <row r="54" spans="1:7" x14ac:dyDescent="0.25">
      <c r="A54" s="75" t="s">
        <v>229</v>
      </c>
      <c r="B54" s="78">
        <v>3.1770999999999998</v>
      </c>
      <c r="G54" s="48"/>
    </row>
    <row r="55" spans="1:7" x14ac:dyDescent="0.25">
      <c r="A55" s="75" t="s">
        <v>230</v>
      </c>
      <c r="B55" s="78">
        <v>3.6449744855533202</v>
      </c>
      <c r="G55" s="48"/>
    </row>
    <row r="56" spans="1:7" x14ac:dyDescent="0.25">
      <c r="A56" s="75"/>
      <c r="B56" s="75"/>
      <c r="G56" s="48"/>
    </row>
    <row r="57" spans="1:7" x14ac:dyDescent="0.25">
      <c r="A57" s="75" t="s">
        <v>231</v>
      </c>
      <c r="B57" s="79">
        <v>45565</v>
      </c>
      <c r="G57" s="48"/>
    </row>
    <row r="58" spans="1:7" x14ac:dyDescent="0.25">
      <c r="A58" s="62"/>
      <c r="G58" s="48"/>
    </row>
    <row r="59" spans="1:7" x14ac:dyDescent="0.25">
      <c r="A59" s="62" t="s">
        <v>232</v>
      </c>
      <c r="G59" s="48"/>
    </row>
    <row r="60" spans="1:7" x14ac:dyDescent="0.25">
      <c r="A60" s="43" t="s">
        <v>233</v>
      </c>
      <c r="B60" s="3" t="s">
        <v>127</v>
      </c>
      <c r="G60" s="48"/>
    </row>
    <row r="61" spans="1:7" x14ac:dyDescent="0.25">
      <c r="A61" s="42" t="s">
        <v>234</v>
      </c>
      <c r="G61" s="48"/>
    </row>
    <row r="62" spans="1:7" x14ac:dyDescent="0.25">
      <c r="A62" s="42" t="s">
        <v>235</v>
      </c>
      <c r="B62" s="3" t="s">
        <v>236</v>
      </c>
      <c r="C62" s="3" t="s">
        <v>236</v>
      </c>
      <c r="G62" s="48"/>
    </row>
    <row r="63" spans="1:7" x14ac:dyDescent="0.25">
      <c r="A63" s="42"/>
      <c r="B63" s="63">
        <v>45382</v>
      </c>
      <c r="C63" s="63">
        <v>45565</v>
      </c>
      <c r="G63" s="48"/>
    </row>
    <row r="64" spans="1:7" x14ac:dyDescent="0.25">
      <c r="A64" s="42" t="s">
        <v>745</v>
      </c>
      <c r="B64">
        <v>11.1496</v>
      </c>
      <c r="C64">
        <v>11.6845</v>
      </c>
      <c r="E64" s="2"/>
      <c r="G64" s="64"/>
    </row>
    <row r="65" spans="1:7" x14ac:dyDescent="0.25">
      <c r="A65" s="42" t="s">
        <v>241</v>
      </c>
      <c r="B65">
        <v>11.149900000000001</v>
      </c>
      <c r="C65">
        <v>11.684799999999999</v>
      </c>
      <c r="E65" s="2"/>
      <c r="G65" s="64"/>
    </row>
    <row r="66" spans="1:7" x14ac:dyDescent="0.25">
      <c r="A66" s="42" t="s">
        <v>746</v>
      </c>
      <c r="B66">
        <v>11.109299999999999</v>
      </c>
      <c r="C66">
        <v>11.627700000000001</v>
      </c>
      <c r="E66" s="2"/>
      <c r="G66" s="64"/>
    </row>
    <row r="67" spans="1:7" x14ac:dyDescent="0.25">
      <c r="A67" s="42" t="s">
        <v>710</v>
      </c>
      <c r="B67">
        <v>11.109400000000001</v>
      </c>
      <c r="C67">
        <v>11.627800000000001</v>
      </c>
      <c r="E67" s="2"/>
      <c r="G67" s="64"/>
    </row>
    <row r="68" spans="1:7" x14ac:dyDescent="0.25">
      <c r="A68" s="42"/>
      <c r="E68" s="2"/>
      <c r="G68" s="64"/>
    </row>
    <row r="69" spans="1:7" x14ac:dyDescent="0.25">
      <c r="A69" s="42" t="s">
        <v>251</v>
      </c>
      <c r="B69" s="3" t="s">
        <v>127</v>
      </c>
      <c r="G69" s="48"/>
    </row>
    <row r="70" spans="1:7" x14ac:dyDescent="0.25">
      <c r="A70" s="42" t="s">
        <v>252</v>
      </c>
      <c r="B70" s="3" t="s">
        <v>127</v>
      </c>
      <c r="G70" s="48"/>
    </row>
    <row r="71" spans="1:7" ht="30" customHeight="1" x14ac:dyDescent="0.25">
      <c r="A71" s="43" t="s">
        <v>253</v>
      </c>
      <c r="B71" s="3" t="s">
        <v>127</v>
      </c>
      <c r="G71" s="48"/>
    </row>
    <row r="72" spans="1:7" ht="30" customHeight="1" x14ac:dyDescent="0.25">
      <c r="A72" s="43" t="s">
        <v>254</v>
      </c>
      <c r="B72" s="3" t="s">
        <v>127</v>
      </c>
      <c r="G72" s="48"/>
    </row>
    <row r="73" spans="1:7" x14ac:dyDescent="0.25">
      <c r="A73" s="42" t="s">
        <v>255</v>
      </c>
      <c r="B73" s="65">
        <f>B55</f>
        <v>3.6449744855533202</v>
      </c>
      <c r="G73" s="48"/>
    </row>
    <row r="74" spans="1:7" ht="45" customHeight="1" x14ac:dyDescent="0.25">
      <c r="A74" s="43" t="s">
        <v>256</v>
      </c>
      <c r="B74" s="3" t="s">
        <v>127</v>
      </c>
      <c r="G74" s="48"/>
    </row>
    <row r="75" spans="1:7" ht="30" customHeight="1" x14ac:dyDescent="0.25">
      <c r="A75" s="43" t="s">
        <v>257</v>
      </c>
      <c r="B75" s="3" t="s">
        <v>127</v>
      </c>
      <c r="G75" s="48"/>
    </row>
    <row r="76" spans="1:7" ht="30" customHeight="1" x14ac:dyDescent="0.25">
      <c r="A76" s="43" t="s">
        <v>258</v>
      </c>
      <c r="B76" s="3" t="s">
        <v>127</v>
      </c>
      <c r="G76" s="48"/>
    </row>
    <row r="77" spans="1:7" x14ac:dyDescent="0.25">
      <c r="A77" s="42" t="s">
        <v>259</v>
      </c>
      <c r="B77" s="3" t="s">
        <v>127</v>
      </c>
      <c r="G77" s="48"/>
    </row>
    <row r="78" spans="1:7" ht="15.75" customHeight="1" thickBot="1" x14ac:dyDescent="0.3">
      <c r="A78" s="66" t="s">
        <v>260</v>
      </c>
      <c r="B78" s="67" t="s">
        <v>127</v>
      </c>
      <c r="C78" s="68"/>
      <c r="D78" s="68"/>
      <c r="E78" s="68"/>
      <c r="F78" s="68"/>
      <c r="G78" s="69"/>
    </row>
    <row r="80" spans="1:7" ht="69.95" customHeight="1" x14ac:dyDescent="0.25">
      <c r="A80" s="128" t="s">
        <v>261</v>
      </c>
      <c r="B80" s="128" t="s">
        <v>262</v>
      </c>
      <c r="C80" s="128" t="s">
        <v>5</v>
      </c>
      <c r="D80" s="128" t="s">
        <v>6</v>
      </c>
    </row>
    <row r="81" spans="1:4" ht="69.95" customHeight="1" x14ac:dyDescent="0.25">
      <c r="A81" s="128" t="s">
        <v>766</v>
      </c>
      <c r="B81" s="128"/>
      <c r="C81" s="128" t="s">
        <v>27</v>
      </c>
      <c r="D81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8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767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44.45" customHeight="1" x14ac:dyDescent="0.25">
      <c r="A4" s="132" t="s">
        <v>768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57" t="s">
        <v>128</v>
      </c>
      <c r="B10" s="18"/>
      <c r="C10" s="18"/>
      <c r="D10" s="7"/>
      <c r="E10" s="8"/>
      <c r="F10" s="9"/>
      <c r="G10" s="56"/>
    </row>
    <row r="11" spans="1:8" x14ac:dyDescent="0.25">
      <c r="A11" s="57" t="s">
        <v>129</v>
      </c>
      <c r="B11" s="18"/>
      <c r="C11" s="18"/>
      <c r="D11" s="7"/>
      <c r="E11" s="8"/>
      <c r="F11" s="9"/>
      <c r="G11" s="56"/>
    </row>
    <row r="12" spans="1:8" x14ac:dyDescent="0.25">
      <c r="A12" s="57" t="s">
        <v>130</v>
      </c>
      <c r="B12" s="18"/>
      <c r="C12" s="18"/>
      <c r="D12" s="7"/>
      <c r="E12" s="23" t="s">
        <v>127</v>
      </c>
      <c r="F12" s="24" t="s">
        <v>127</v>
      </c>
      <c r="G12" s="56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7" t="s">
        <v>131</v>
      </c>
      <c r="B14" s="18"/>
      <c r="C14" s="18"/>
      <c r="D14" s="7"/>
      <c r="E14" s="8"/>
      <c r="F14" s="9"/>
      <c r="G14" s="56"/>
    </row>
    <row r="15" spans="1:8" x14ac:dyDescent="0.25">
      <c r="A15" s="41" t="s">
        <v>769</v>
      </c>
      <c r="B15" s="18" t="s">
        <v>770</v>
      </c>
      <c r="C15" s="18" t="s">
        <v>134</v>
      </c>
      <c r="D15" s="7">
        <v>30500000</v>
      </c>
      <c r="E15" s="8">
        <v>31997.58</v>
      </c>
      <c r="F15" s="9">
        <v>0.31480000000000002</v>
      </c>
      <c r="G15" s="56">
        <v>6.9256300352000005E-2</v>
      </c>
    </row>
    <row r="16" spans="1:8" x14ac:dyDescent="0.25">
      <c r="A16" s="41" t="s">
        <v>771</v>
      </c>
      <c r="B16" s="18" t="s">
        <v>772</v>
      </c>
      <c r="C16" s="18" t="s">
        <v>134</v>
      </c>
      <c r="D16" s="7">
        <v>18000000</v>
      </c>
      <c r="E16" s="8">
        <v>19043.96</v>
      </c>
      <c r="F16" s="9">
        <v>0.18740000000000001</v>
      </c>
      <c r="G16" s="56">
        <v>6.9249062025000002E-2</v>
      </c>
    </row>
    <row r="17" spans="1:7" x14ac:dyDescent="0.25">
      <c r="A17" s="57" t="s">
        <v>130</v>
      </c>
      <c r="B17" s="19"/>
      <c r="C17" s="19"/>
      <c r="D17" s="10"/>
      <c r="E17" s="21">
        <v>51041.54</v>
      </c>
      <c r="F17" s="22">
        <v>0.50219999999999998</v>
      </c>
      <c r="G17" s="58"/>
    </row>
    <row r="18" spans="1:7" x14ac:dyDescent="0.25">
      <c r="A18" s="41"/>
      <c r="B18" s="18"/>
      <c r="C18" s="18"/>
      <c r="D18" s="7"/>
      <c r="E18" s="8"/>
      <c r="F18" s="9"/>
      <c r="G18" s="56"/>
    </row>
    <row r="19" spans="1:7" x14ac:dyDescent="0.25">
      <c r="A19" s="57" t="s">
        <v>135</v>
      </c>
      <c r="B19" s="18"/>
      <c r="C19" s="18"/>
      <c r="D19" s="7"/>
      <c r="E19" s="8"/>
      <c r="F19" s="9"/>
      <c r="G19" s="56"/>
    </row>
    <row r="20" spans="1:7" x14ac:dyDescent="0.25">
      <c r="A20" s="41" t="s">
        <v>773</v>
      </c>
      <c r="B20" s="18" t="s">
        <v>774</v>
      </c>
      <c r="C20" s="18" t="s">
        <v>134</v>
      </c>
      <c r="D20" s="7">
        <v>12000000</v>
      </c>
      <c r="E20" s="8">
        <v>12652.81</v>
      </c>
      <c r="F20" s="9">
        <v>0.1245</v>
      </c>
      <c r="G20" s="56">
        <v>7.2770812261999995E-2</v>
      </c>
    </row>
    <row r="21" spans="1:7" x14ac:dyDescent="0.25">
      <c r="A21" s="41" t="s">
        <v>775</v>
      </c>
      <c r="B21" s="18" t="s">
        <v>776</v>
      </c>
      <c r="C21" s="18" t="s">
        <v>134</v>
      </c>
      <c r="D21" s="7">
        <v>9323700</v>
      </c>
      <c r="E21" s="8">
        <v>9798.66</v>
      </c>
      <c r="F21" s="9">
        <v>9.64E-2</v>
      </c>
      <c r="G21" s="56">
        <v>7.2424900819999999E-2</v>
      </c>
    </row>
    <row r="22" spans="1:7" x14ac:dyDescent="0.25">
      <c r="A22" s="41" t="s">
        <v>777</v>
      </c>
      <c r="B22" s="18" t="s">
        <v>778</v>
      </c>
      <c r="C22" s="18" t="s">
        <v>134</v>
      </c>
      <c r="D22" s="7">
        <v>5000000</v>
      </c>
      <c r="E22" s="8">
        <v>5350.85</v>
      </c>
      <c r="F22" s="9">
        <v>5.2600000000000001E-2</v>
      </c>
      <c r="G22" s="56">
        <v>7.2655847480999999E-2</v>
      </c>
    </row>
    <row r="23" spans="1:7" x14ac:dyDescent="0.25">
      <c r="A23" s="41" t="s">
        <v>779</v>
      </c>
      <c r="B23" s="18" t="s">
        <v>780</v>
      </c>
      <c r="C23" s="18" t="s">
        <v>134</v>
      </c>
      <c r="D23" s="7">
        <v>5000000</v>
      </c>
      <c r="E23" s="8">
        <v>5295.74</v>
      </c>
      <c r="F23" s="9">
        <v>5.21E-2</v>
      </c>
      <c r="G23" s="56">
        <v>7.2770812261999995E-2</v>
      </c>
    </row>
    <row r="24" spans="1:7" x14ac:dyDescent="0.25">
      <c r="A24" s="41" t="s">
        <v>781</v>
      </c>
      <c r="B24" s="18" t="s">
        <v>782</v>
      </c>
      <c r="C24" s="18" t="s">
        <v>134</v>
      </c>
      <c r="D24" s="7">
        <v>5000000</v>
      </c>
      <c r="E24" s="8">
        <v>5239.87</v>
      </c>
      <c r="F24" s="9">
        <v>5.16E-2</v>
      </c>
      <c r="G24" s="56">
        <v>7.2774955252000006E-2</v>
      </c>
    </row>
    <row r="25" spans="1:7" x14ac:dyDescent="0.25">
      <c r="A25" s="41" t="s">
        <v>783</v>
      </c>
      <c r="B25" s="18" t="s">
        <v>784</v>
      </c>
      <c r="C25" s="18" t="s">
        <v>134</v>
      </c>
      <c r="D25" s="7">
        <v>3107800</v>
      </c>
      <c r="E25" s="8">
        <v>3252.19</v>
      </c>
      <c r="F25" s="9">
        <v>3.2000000000000001E-2</v>
      </c>
      <c r="G25" s="56">
        <v>7.2655847480999999E-2</v>
      </c>
    </row>
    <row r="26" spans="1:7" x14ac:dyDescent="0.25">
      <c r="A26" s="41" t="s">
        <v>785</v>
      </c>
      <c r="B26" s="18" t="s">
        <v>786</v>
      </c>
      <c r="C26" s="18" t="s">
        <v>134</v>
      </c>
      <c r="D26" s="7">
        <v>3000000</v>
      </c>
      <c r="E26" s="8">
        <v>3162.72</v>
      </c>
      <c r="F26" s="9">
        <v>3.1099999999999999E-2</v>
      </c>
      <c r="G26" s="56">
        <v>7.2770812261999995E-2</v>
      </c>
    </row>
    <row r="27" spans="1:7" x14ac:dyDescent="0.25">
      <c r="A27" s="41" t="s">
        <v>787</v>
      </c>
      <c r="B27" s="18" t="s">
        <v>788</v>
      </c>
      <c r="C27" s="18" t="s">
        <v>134</v>
      </c>
      <c r="D27" s="7">
        <v>1000000</v>
      </c>
      <c r="E27" s="8">
        <v>1028.3399999999999</v>
      </c>
      <c r="F27" s="9">
        <v>1.01E-2</v>
      </c>
      <c r="G27" s="56">
        <v>7.2508784399999998E-2</v>
      </c>
    </row>
    <row r="28" spans="1:7" x14ac:dyDescent="0.25">
      <c r="A28" s="41" t="s">
        <v>789</v>
      </c>
      <c r="B28" s="18" t="s">
        <v>790</v>
      </c>
      <c r="C28" s="18" t="s">
        <v>134</v>
      </c>
      <c r="D28" s="7">
        <v>500000</v>
      </c>
      <c r="E28" s="8">
        <v>532.83000000000004</v>
      </c>
      <c r="F28" s="9">
        <v>5.1999999999999998E-3</v>
      </c>
      <c r="G28" s="56">
        <v>7.2655847480999999E-2</v>
      </c>
    </row>
    <row r="29" spans="1:7" x14ac:dyDescent="0.25">
      <c r="A29" s="41" t="s">
        <v>791</v>
      </c>
      <c r="B29" s="18" t="s">
        <v>792</v>
      </c>
      <c r="C29" s="18" t="s">
        <v>134</v>
      </c>
      <c r="D29" s="7">
        <v>500000</v>
      </c>
      <c r="E29" s="8">
        <v>530.98</v>
      </c>
      <c r="F29" s="9">
        <v>5.1999999999999998E-3</v>
      </c>
      <c r="G29" s="56">
        <v>7.2770812261999995E-2</v>
      </c>
    </row>
    <row r="30" spans="1:7" x14ac:dyDescent="0.25">
      <c r="A30" s="41" t="s">
        <v>793</v>
      </c>
      <c r="B30" s="18" t="s">
        <v>794</v>
      </c>
      <c r="C30" s="18" t="s">
        <v>134</v>
      </c>
      <c r="D30" s="7">
        <v>500000</v>
      </c>
      <c r="E30" s="8">
        <v>525.08000000000004</v>
      </c>
      <c r="F30" s="9">
        <v>5.1999999999999998E-3</v>
      </c>
      <c r="G30" s="56">
        <v>7.2248859530000001E-2</v>
      </c>
    </row>
    <row r="31" spans="1:7" x14ac:dyDescent="0.25">
      <c r="A31" s="41" t="s">
        <v>795</v>
      </c>
      <c r="B31" s="18" t="s">
        <v>796</v>
      </c>
      <c r="C31" s="18" t="s">
        <v>134</v>
      </c>
      <c r="D31" s="7">
        <v>500000</v>
      </c>
      <c r="E31" s="8">
        <v>514.99</v>
      </c>
      <c r="F31" s="9">
        <v>5.1000000000000004E-3</v>
      </c>
      <c r="G31" s="56">
        <v>7.2089399306000002E-2</v>
      </c>
    </row>
    <row r="32" spans="1:7" x14ac:dyDescent="0.25">
      <c r="A32" s="41" t="s">
        <v>797</v>
      </c>
      <c r="B32" s="18" t="s">
        <v>798</v>
      </c>
      <c r="C32" s="18" t="s">
        <v>134</v>
      </c>
      <c r="D32" s="7">
        <v>500000</v>
      </c>
      <c r="E32" s="8">
        <v>514.92999999999995</v>
      </c>
      <c r="F32" s="9">
        <v>5.1000000000000004E-3</v>
      </c>
      <c r="G32" s="56">
        <v>7.2104930624999994E-2</v>
      </c>
    </row>
    <row r="33" spans="1:7" x14ac:dyDescent="0.25">
      <c r="A33" s="57" t="s">
        <v>130</v>
      </c>
      <c r="B33" s="19"/>
      <c r="C33" s="19"/>
      <c r="D33" s="10"/>
      <c r="E33" s="21">
        <v>48399.99</v>
      </c>
      <c r="F33" s="22">
        <v>0.47620000000000001</v>
      </c>
      <c r="G33" s="58"/>
    </row>
    <row r="34" spans="1:7" x14ac:dyDescent="0.25">
      <c r="A34" s="41"/>
      <c r="B34" s="18"/>
      <c r="C34" s="18"/>
      <c r="D34" s="7"/>
      <c r="E34" s="8"/>
      <c r="F34" s="9"/>
      <c r="G34" s="56"/>
    </row>
    <row r="35" spans="1:7" x14ac:dyDescent="0.25">
      <c r="A35" s="41"/>
      <c r="B35" s="18"/>
      <c r="C35" s="18"/>
      <c r="D35" s="7"/>
      <c r="E35" s="8"/>
      <c r="F35" s="9"/>
      <c r="G35" s="56"/>
    </row>
    <row r="36" spans="1:7" x14ac:dyDescent="0.25">
      <c r="A36" s="57" t="s">
        <v>140</v>
      </c>
      <c r="B36" s="18"/>
      <c r="C36" s="18"/>
      <c r="D36" s="7"/>
      <c r="E36" s="8"/>
      <c r="F36" s="9"/>
      <c r="G36" s="56"/>
    </row>
    <row r="37" spans="1:7" x14ac:dyDescent="0.25">
      <c r="A37" s="57" t="s">
        <v>130</v>
      </c>
      <c r="B37" s="18"/>
      <c r="C37" s="18"/>
      <c r="D37" s="7"/>
      <c r="E37" s="23" t="s">
        <v>127</v>
      </c>
      <c r="F37" s="24" t="s">
        <v>127</v>
      </c>
      <c r="G37" s="56"/>
    </row>
    <row r="38" spans="1:7" x14ac:dyDescent="0.25">
      <c r="A38" s="41"/>
      <c r="B38" s="18"/>
      <c r="C38" s="18"/>
      <c r="D38" s="7"/>
      <c r="E38" s="8"/>
      <c r="F38" s="9"/>
      <c r="G38" s="56"/>
    </row>
    <row r="39" spans="1:7" x14ac:dyDescent="0.25">
      <c r="A39" s="57" t="s">
        <v>141</v>
      </c>
      <c r="B39" s="18"/>
      <c r="C39" s="18"/>
      <c r="D39" s="7"/>
      <c r="E39" s="8"/>
      <c r="F39" s="9"/>
      <c r="G39" s="56"/>
    </row>
    <row r="40" spans="1:7" x14ac:dyDescent="0.25">
      <c r="A40" s="57" t="s">
        <v>130</v>
      </c>
      <c r="B40" s="18"/>
      <c r="C40" s="18"/>
      <c r="D40" s="7"/>
      <c r="E40" s="23" t="s">
        <v>127</v>
      </c>
      <c r="F40" s="24" t="s">
        <v>127</v>
      </c>
      <c r="G40" s="56"/>
    </row>
    <row r="41" spans="1:7" x14ac:dyDescent="0.25">
      <c r="A41" s="41"/>
      <c r="B41" s="18"/>
      <c r="C41" s="18"/>
      <c r="D41" s="7"/>
      <c r="E41" s="8"/>
      <c r="F41" s="9"/>
      <c r="G41" s="56"/>
    </row>
    <row r="42" spans="1:7" x14ac:dyDescent="0.25">
      <c r="A42" s="59" t="s">
        <v>142</v>
      </c>
      <c r="B42" s="38"/>
      <c r="C42" s="38"/>
      <c r="D42" s="39"/>
      <c r="E42" s="21">
        <v>99441.53</v>
      </c>
      <c r="F42" s="22">
        <v>0.97840000000000005</v>
      </c>
      <c r="G42" s="58"/>
    </row>
    <row r="43" spans="1:7" x14ac:dyDescent="0.25">
      <c r="A43" s="41"/>
      <c r="B43" s="18"/>
      <c r="C43" s="18"/>
      <c r="D43" s="7"/>
      <c r="E43" s="8"/>
      <c r="F43" s="9"/>
      <c r="G43" s="56"/>
    </row>
    <row r="44" spans="1:7" x14ac:dyDescent="0.25">
      <c r="A44" s="41"/>
      <c r="B44" s="18"/>
      <c r="C44" s="18"/>
      <c r="D44" s="7"/>
      <c r="E44" s="8"/>
      <c r="F44" s="9"/>
      <c r="G44" s="56"/>
    </row>
    <row r="45" spans="1:7" x14ac:dyDescent="0.25">
      <c r="A45" s="57" t="s">
        <v>216</v>
      </c>
      <c r="B45" s="18"/>
      <c r="C45" s="18"/>
      <c r="D45" s="7"/>
      <c r="E45" s="8"/>
      <c r="F45" s="9"/>
      <c r="G45" s="56"/>
    </row>
    <row r="46" spans="1:7" x14ac:dyDescent="0.25">
      <c r="A46" s="41" t="s">
        <v>217</v>
      </c>
      <c r="B46" s="18"/>
      <c r="C46" s="18"/>
      <c r="D46" s="7"/>
      <c r="E46" s="8">
        <v>226.96</v>
      </c>
      <c r="F46" s="9">
        <v>2.2000000000000001E-3</v>
      </c>
      <c r="G46" s="56">
        <v>6.6513000000000003E-2</v>
      </c>
    </row>
    <row r="47" spans="1:7" x14ac:dyDescent="0.25">
      <c r="A47" s="57" t="s">
        <v>130</v>
      </c>
      <c r="B47" s="19"/>
      <c r="C47" s="19"/>
      <c r="D47" s="10"/>
      <c r="E47" s="21">
        <v>226.96</v>
      </c>
      <c r="F47" s="22">
        <v>2.2000000000000001E-3</v>
      </c>
      <c r="G47" s="58"/>
    </row>
    <row r="48" spans="1:7" x14ac:dyDescent="0.25">
      <c r="A48" s="41"/>
      <c r="B48" s="18"/>
      <c r="C48" s="18"/>
      <c r="D48" s="7"/>
      <c r="E48" s="8"/>
      <c r="F48" s="9"/>
      <c r="G48" s="56"/>
    </row>
    <row r="49" spans="1:7" x14ac:dyDescent="0.25">
      <c r="A49" s="59" t="s">
        <v>142</v>
      </c>
      <c r="B49" s="38"/>
      <c r="C49" s="38"/>
      <c r="D49" s="39"/>
      <c r="E49" s="21">
        <v>226.96</v>
      </c>
      <c r="F49" s="22">
        <v>2.2000000000000001E-3</v>
      </c>
      <c r="G49" s="58"/>
    </row>
    <row r="50" spans="1:7" x14ac:dyDescent="0.25">
      <c r="A50" s="41" t="s">
        <v>218</v>
      </c>
      <c r="B50" s="18"/>
      <c r="C50" s="18"/>
      <c r="D50" s="7"/>
      <c r="E50" s="8">
        <v>1986.8360164000001</v>
      </c>
      <c r="F50" s="9">
        <v>1.9546999999999998E-2</v>
      </c>
      <c r="G50" s="56"/>
    </row>
    <row r="51" spans="1:7" x14ac:dyDescent="0.25">
      <c r="A51" s="41" t="s">
        <v>219</v>
      </c>
      <c r="B51" s="18"/>
      <c r="C51" s="18"/>
      <c r="D51" s="7"/>
      <c r="E51" s="12">
        <v>-13.976016400000001</v>
      </c>
      <c r="F51" s="13">
        <v>-1.47E-4</v>
      </c>
      <c r="G51" s="56">
        <v>6.6513000000000003E-2</v>
      </c>
    </row>
    <row r="52" spans="1:7" x14ac:dyDescent="0.25">
      <c r="A52" s="60" t="s">
        <v>220</v>
      </c>
      <c r="B52" s="20"/>
      <c r="C52" s="20"/>
      <c r="D52" s="14"/>
      <c r="E52" s="15">
        <v>101641.35</v>
      </c>
      <c r="F52" s="16">
        <v>1</v>
      </c>
      <c r="G52" s="61"/>
    </row>
    <row r="53" spans="1:7" x14ac:dyDescent="0.25">
      <c r="A53" s="62"/>
      <c r="B53" s="82"/>
      <c r="C53" s="82"/>
      <c r="D53" s="83"/>
      <c r="E53" s="84"/>
      <c r="F53" s="85"/>
      <c r="G53" s="86"/>
    </row>
    <row r="54" spans="1:7" x14ac:dyDescent="0.25">
      <c r="A54" s="42"/>
      <c r="G54" s="48"/>
    </row>
    <row r="55" spans="1:7" x14ac:dyDescent="0.25">
      <c r="A55" s="42" t="s">
        <v>223</v>
      </c>
      <c r="G55" s="48"/>
    </row>
    <row r="56" spans="1:7" ht="75" customHeight="1" x14ac:dyDescent="0.25">
      <c r="A56" s="80" t="s">
        <v>224</v>
      </c>
      <c r="B56" s="76" t="s">
        <v>799</v>
      </c>
      <c r="G56" s="48"/>
    </row>
    <row r="57" spans="1:7" ht="45" customHeight="1" x14ac:dyDescent="0.25">
      <c r="A57" s="80" t="s">
        <v>226</v>
      </c>
      <c r="B57" s="76" t="s">
        <v>800</v>
      </c>
      <c r="G57" s="48"/>
    </row>
    <row r="58" spans="1:7" x14ac:dyDescent="0.25">
      <c r="A58" s="80"/>
      <c r="B58" s="75"/>
      <c r="G58" s="48"/>
    </row>
    <row r="59" spans="1:7" x14ac:dyDescent="0.25">
      <c r="A59" s="80" t="s">
        <v>228</v>
      </c>
      <c r="B59" s="77">
        <v>7.0910060350828887</v>
      </c>
      <c r="G59" s="48"/>
    </row>
    <row r="60" spans="1:7" x14ac:dyDescent="0.25">
      <c r="A60" s="80"/>
      <c r="B60" s="75"/>
      <c r="G60" s="48"/>
    </row>
    <row r="61" spans="1:7" x14ac:dyDescent="0.25">
      <c r="A61" s="80" t="s">
        <v>229</v>
      </c>
      <c r="B61" s="78">
        <v>8.0177999999999994</v>
      </c>
      <c r="G61" s="48"/>
    </row>
    <row r="62" spans="1:7" x14ac:dyDescent="0.25">
      <c r="A62" s="80" t="s">
        <v>230</v>
      </c>
      <c r="B62" s="78">
        <v>12.018041289086289</v>
      </c>
      <c r="G62" s="48"/>
    </row>
    <row r="63" spans="1:7" x14ac:dyDescent="0.25">
      <c r="A63" s="80"/>
      <c r="B63" s="75"/>
      <c r="G63" s="48"/>
    </row>
    <row r="64" spans="1:7" x14ac:dyDescent="0.25">
      <c r="A64" s="80" t="s">
        <v>231</v>
      </c>
      <c r="B64" s="79">
        <v>45565</v>
      </c>
      <c r="G64" s="48"/>
    </row>
    <row r="65" spans="1:7" x14ac:dyDescent="0.25">
      <c r="A65" s="62"/>
      <c r="G65" s="48"/>
    </row>
    <row r="66" spans="1:7" x14ac:dyDescent="0.25">
      <c r="A66" s="62" t="s">
        <v>232</v>
      </c>
      <c r="G66" s="48"/>
    </row>
    <row r="67" spans="1:7" x14ac:dyDescent="0.25">
      <c r="A67" s="43" t="s">
        <v>233</v>
      </c>
      <c r="B67" s="3" t="s">
        <v>127</v>
      </c>
      <c r="G67" s="48"/>
    </row>
    <row r="68" spans="1:7" x14ac:dyDescent="0.25">
      <c r="A68" s="42" t="s">
        <v>234</v>
      </c>
      <c r="G68" s="48"/>
    </row>
    <row r="69" spans="1:7" x14ac:dyDescent="0.25">
      <c r="A69" s="42" t="s">
        <v>235</v>
      </c>
      <c r="B69" s="3" t="s">
        <v>236</v>
      </c>
      <c r="C69" s="3" t="s">
        <v>236</v>
      </c>
      <c r="G69" s="48"/>
    </row>
    <row r="70" spans="1:7" x14ac:dyDescent="0.25">
      <c r="A70" s="42"/>
      <c r="B70" s="63">
        <v>45382</v>
      </c>
      <c r="C70" s="63">
        <v>45565</v>
      </c>
      <c r="G70" s="48"/>
    </row>
    <row r="71" spans="1:7" x14ac:dyDescent="0.25">
      <c r="A71" s="42" t="s">
        <v>745</v>
      </c>
      <c r="B71">
        <v>11.4764</v>
      </c>
      <c r="C71">
        <v>12.1347</v>
      </c>
      <c r="E71" s="2"/>
      <c r="G71" s="64"/>
    </row>
    <row r="72" spans="1:7" x14ac:dyDescent="0.25">
      <c r="A72" s="42" t="s">
        <v>241</v>
      </c>
      <c r="B72">
        <v>11.4763</v>
      </c>
      <c r="C72">
        <v>12.134600000000001</v>
      </c>
      <c r="E72" s="2"/>
      <c r="G72" s="64"/>
    </row>
    <row r="73" spans="1:7" x14ac:dyDescent="0.25">
      <c r="A73" s="42" t="s">
        <v>746</v>
      </c>
      <c r="B73">
        <v>11.430199999999999</v>
      </c>
      <c r="C73">
        <v>12.0701</v>
      </c>
      <c r="E73" s="2"/>
      <c r="G73" s="64"/>
    </row>
    <row r="74" spans="1:7" x14ac:dyDescent="0.25">
      <c r="A74" s="42" t="s">
        <v>710</v>
      </c>
      <c r="B74">
        <v>11.430099999999999</v>
      </c>
      <c r="C74">
        <v>12.0703</v>
      </c>
      <c r="E74" s="2"/>
      <c r="G74" s="64"/>
    </row>
    <row r="75" spans="1:7" x14ac:dyDescent="0.25">
      <c r="A75" s="42"/>
      <c r="E75" s="2"/>
      <c r="G75" s="64"/>
    </row>
    <row r="76" spans="1:7" x14ac:dyDescent="0.25">
      <c r="A76" s="42" t="s">
        <v>251</v>
      </c>
      <c r="B76" s="3" t="s">
        <v>127</v>
      </c>
      <c r="G76" s="48"/>
    </row>
    <row r="77" spans="1:7" x14ac:dyDescent="0.25">
      <c r="A77" s="42" t="s">
        <v>252</v>
      </c>
      <c r="B77" s="3" t="s">
        <v>127</v>
      </c>
      <c r="G77" s="48"/>
    </row>
    <row r="78" spans="1:7" ht="30" customHeight="1" x14ac:dyDescent="0.25">
      <c r="A78" s="43" t="s">
        <v>253</v>
      </c>
      <c r="B78" s="3" t="s">
        <v>127</v>
      </c>
      <c r="G78" s="48"/>
    </row>
    <row r="79" spans="1:7" ht="30" customHeight="1" x14ac:dyDescent="0.25">
      <c r="A79" s="43" t="s">
        <v>254</v>
      </c>
      <c r="B79" s="3" t="s">
        <v>127</v>
      </c>
      <c r="G79" s="48"/>
    </row>
    <row r="80" spans="1:7" x14ac:dyDescent="0.25">
      <c r="A80" s="42" t="s">
        <v>255</v>
      </c>
      <c r="B80" s="65">
        <f>B62</f>
        <v>12.018041289086289</v>
      </c>
      <c r="G80" s="48"/>
    </row>
    <row r="81" spans="1:7" ht="30" customHeight="1" x14ac:dyDescent="0.25">
      <c r="A81" s="43" t="s">
        <v>256</v>
      </c>
      <c r="B81" s="3" t="s">
        <v>127</v>
      </c>
      <c r="G81" s="48"/>
    </row>
    <row r="82" spans="1:7" ht="30" customHeight="1" x14ac:dyDescent="0.25">
      <c r="A82" s="43" t="s">
        <v>257</v>
      </c>
      <c r="B82" s="3" t="s">
        <v>127</v>
      </c>
      <c r="G82" s="48"/>
    </row>
    <row r="83" spans="1:7" ht="30" customHeight="1" x14ac:dyDescent="0.25">
      <c r="A83" s="43" t="s">
        <v>258</v>
      </c>
      <c r="B83" s="3" t="s">
        <v>127</v>
      </c>
      <c r="G83" s="48"/>
    </row>
    <row r="84" spans="1:7" x14ac:dyDescent="0.25">
      <c r="A84" s="42" t="s">
        <v>259</v>
      </c>
      <c r="B84" s="3" t="s">
        <v>127</v>
      </c>
      <c r="G84" s="48"/>
    </row>
    <row r="85" spans="1:7" ht="15.75" customHeight="1" thickBot="1" x14ac:dyDescent="0.3">
      <c r="A85" s="66" t="s">
        <v>260</v>
      </c>
      <c r="B85" s="67" t="s">
        <v>127</v>
      </c>
      <c r="C85" s="68"/>
      <c r="D85" s="68"/>
      <c r="E85" s="68"/>
      <c r="F85" s="68"/>
      <c r="G85" s="69"/>
    </row>
    <row r="87" spans="1:7" ht="69.95" customHeight="1" x14ac:dyDescent="0.25">
      <c r="A87" s="128" t="s">
        <v>261</v>
      </c>
      <c r="B87" s="128" t="s">
        <v>262</v>
      </c>
      <c r="C87" s="128" t="s">
        <v>5</v>
      </c>
      <c r="D87" s="128" t="s">
        <v>6</v>
      </c>
    </row>
    <row r="88" spans="1:7" ht="69.95" customHeight="1" x14ac:dyDescent="0.25">
      <c r="A88" s="128" t="s">
        <v>801</v>
      </c>
      <c r="B88" s="128"/>
      <c r="C88" s="128" t="s">
        <v>29</v>
      </c>
      <c r="D88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5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7.42578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15.95" customHeight="1" x14ac:dyDescent="0.25">
      <c r="A3" s="132" t="s">
        <v>802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38.450000000000003" customHeight="1" x14ac:dyDescent="0.25">
      <c r="A4" s="132" t="s">
        <v>803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128</v>
      </c>
      <c r="B11" s="18"/>
      <c r="C11" s="18"/>
      <c r="D11" s="7"/>
      <c r="E11" s="8"/>
      <c r="F11" s="9"/>
      <c r="G11" s="56"/>
    </row>
    <row r="12" spans="1:8" x14ac:dyDescent="0.25">
      <c r="A12" s="57" t="s">
        <v>265</v>
      </c>
      <c r="B12" s="18"/>
      <c r="C12" s="18"/>
      <c r="D12" s="7"/>
      <c r="E12" s="8"/>
      <c r="F12" s="9"/>
      <c r="G12" s="56"/>
    </row>
    <row r="13" spans="1:8" x14ac:dyDescent="0.25">
      <c r="A13" s="41" t="s">
        <v>804</v>
      </c>
      <c r="B13" s="18" t="s">
        <v>805</v>
      </c>
      <c r="C13" s="18" t="s">
        <v>271</v>
      </c>
      <c r="D13" s="7">
        <v>6000000</v>
      </c>
      <c r="E13" s="8">
        <v>5979.13</v>
      </c>
      <c r="F13" s="9">
        <v>7.1800000000000003E-2</v>
      </c>
      <c r="G13" s="56">
        <v>7.5600000000000001E-2</v>
      </c>
    </row>
    <row r="14" spans="1:8" x14ac:dyDescent="0.25">
      <c r="A14" s="41" t="s">
        <v>806</v>
      </c>
      <c r="B14" s="18" t="s">
        <v>807</v>
      </c>
      <c r="C14" s="18" t="s">
        <v>271</v>
      </c>
      <c r="D14" s="7">
        <v>6000000</v>
      </c>
      <c r="E14" s="8">
        <v>5903.11</v>
      </c>
      <c r="F14" s="9">
        <v>7.0900000000000005E-2</v>
      </c>
      <c r="G14" s="56">
        <v>7.6950000000000005E-2</v>
      </c>
    </row>
    <row r="15" spans="1:8" x14ac:dyDescent="0.25">
      <c r="A15" s="41" t="s">
        <v>808</v>
      </c>
      <c r="B15" s="18" t="s">
        <v>809</v>
      </c>
      <c r="C15" s="18" t="s">
        <v>282</v>
      </c>
      <c r="D15" s="7">
        <v>5500000</v>
      </c>
      <c r="E15" s="8">
        <v>5472.53</v>
      </c>
      <c r="F15" s="9">
        <v>6.5699999999999995E-2</v>
      </c>
      <c r="G15" s="56">
        <v>7.7899999999999997E-2</v>
      </c>
    </row>
    <row r="16" spans="1:8" x14ac:dyDescent="0.25">
      <c r="A16" s="41" t="s">
        <v>810</v>
      </c>
      <c r="B16" s="18" t="s">
        <v>811</v>
      </c>
      <c r="C16" s="18" t="s">
        <v>271</v>
      </c>
      <c r="D16" s="7">
        <v>5000000</v>
      </c>
      <c r="E16" s="8">
        <v>5020.6000000000004</v>
      </c>
      <c r="F16" s="9">
        <v>6.0299999999999999E-2</v>
      </c>
      <c r="G16" s="56">
        <v>7.6674999999999993E-2</v>
      </c>
    </row>
    <row r="17" spans="1:7" x14ac:dyDescent="0.25">
      <c r="A17" s="41" t="s">
        <v>812</v>
      </c>
      <c r="B17" s="18" t="s">
        <v>813</v>
      </c>
      <c r="C17" s="18" t="s">
        <v>271</v>
      </c>
      <c r="D17" s="7">
        <v>4000000</v>
      </c>
      <c r="E17" s="8">
        <v>3993.52</v>
      </c>
      <c r="F17" s="9">
        <v>4.8000000000000001E-2</v>
      </c>
      <c r="G17" s="56">
        <v>7.5149999999999995E-2</v>
      </c>
    </row>
    <row r="18" spans="1:7" x14ac:dyDescent="0.25">
      <c r="A18" s="41" t="s">
        <v>814</v>
      </c>
      <c r="B18" s="18" t="s">
        <v>815</v>
      </c>
      <c r="C18" s="18" t="s">
        <v>271</v>
      </c>
      <c r="D18" s="7">
        <v>4000000</v>
      </c>
      <c r="E18" s="8">
        <v>3957.4</v>
      </c>
      <c r="F18" s="9">
        <v>4.7500000000000001E-2</v>
      </c>
      <c r="G18" s="56">
        <v>7.6700000000000004E-2</v>
      </c>
    </row>
    <row r="19" spans="1:7" x14ac:dyDescent="0.25">
      <c r="A19" s="41" t="s">
        <v>816</v>
      </c>
      <c r="B19" s="18" t="s">
        <v>817</v>
      </c>
      <c r="C19" s="18" t="s">
        <v>282</v>
      </c>
      <c r="D19" s="7">
        <v>2500000</v>
      </c>
      <c r="E19" s="8">
        <v>2497.65</v>
      </c>
      <c r="F19" s="9">
        <v>0.03</v>
      </c>
      <c r="G19" s="56">
        <v>7.5950000000000004E-2</v>
      </c>
    </row>
    <row r="20" spans="1:7" x14ac:dyDescent="0.25">
      <c r="A20" s="41" t="s">
        <v>818</v>
      </c>
      <c r="B20" s="18" t="s">
        <v>819</v>
      </c>
      <c r="C20" s="18" t="s">
        <v>282</v>
      </c>
      <c r="D20" s="7">
        <v>2500000</v>
      </c>
      <c r="E20" s="8">
        <v>2486.7199999999998</v>
      </c>
      <c r="F20" s="9">
        <v>2.9899999999999999E-2</v>
      </c>
      <c r="G20" s="56">
        <v>7.7600000000000002E-2</v>
      </c>
    </row>
    <row r="21" spans="1:7" x14ac:dyDescent="0.25">
      <c r="A21" s="41" t="s">
        <v>820</v>
      </c>
      <c r="B21" s="18" t="s">
        <v>821</v>
      </c>
      <c r="C21" s="18" t="s">
        <v>271</v>
      </c>
      <c r="D21" s="7">
        <v>2000000</v>
      </c>
      <c r="E21" s="8">
        <v>1993.15</v>
      </c>
      <c r="F21" s="9">
        <v>2.3900000000000001E-2</v>
      </c>
      <c r="G21" s="56">
        <v>7.5189000000000006E-2</v>
      </c>
    </row>
    <row r="22" spans="1:7" x14ac:dyDescent="0.25">
      <c r="A22" s="41" t="s">
        <v>822</v>
      </c>
      <c r="B22" s="18" t="s">
        <v>823</v>
      </c>
      <c r="C22" s="18" t="s">
        <v>271</v>
      </c>
      <c r="D22" s="7">
        <v>1500000</v>
      </c>
      <c r="E22" s="8">
        <v>1493.53</v>
      </c>
      <c r="F22" s="9">
        <v>1.7899999999999999E-2</v>
      </c>
      <c r="G22" s="56">
        <v>7.6799999999999993E-2</v>
      </c>
    </row>
    <row r="23" spans="1:7" x14ac:dyDescent="0.25">
      <c r="A23" s="41" t="s">
        <v>824</v>
      </c>
      <c r="B23" s="18" t="s">
        <v>825</v>
      </c>
      <c r="C23" s="18" t="s">
        <v>282</v>
      </c>
      <c r="D23" s="7">
        <v>1000000</v>
      </c>
      <c r="E23" s="8">
        <v>999.3</v>
      </c>
      <c r="F23" s="9">
        <v>1.2E-2</v>
      </c>
      <c r="G23" s="56">
        <v>7.8199000000000005E-2</v>
      </c>
    </row>
    <row r="24" spans="1:7" x14ac:dyDescent="0.25">
      <c r="A24" s="41" t="s">
        <v>826</v>
      </c>
      <c r="B24" s="18" t="s">
        <v>827</v>
      </c>
      <c r="C24" s="18" t="s">
        <v>271</v>
      </c>
      <c r="D24" s="7">
        <v>1000000</v>
      </c>
      <c r="E24" s="8">
        <v>995.66</v>
      </c>
      <c r="F24" s="9">
        <v>1.2E-2</v>
      </c>
      <c r="G24" s="56">
        <v>7.6999999999999999E-2</v>
      </c>
    </row>
    <row r="25" spans="1:7" x14ac:dyDescent="0.25">
      <c r="A25" s="41" t="s">
        <v>828</v>
      </c>
      <c r="B25" s="18" t="s">
        <v>829</v>
      </c>
      <c r="C25" s="18" t="s">
        <v>271</v>
      </c>
      <c r="D25" s="7">
        <v>500000</v>
      </c>
      <c r="E25" s="8">
        <v>503.55</v>
      </c>
      <c r="F25" s="9">
        <v>6.0000000000000001E-3</v>
      </c>
      <c r="G25" s="56">
        <v>7.6350000000000001E-2</v>
      </c>
    </row>
    <row r="26" spans="1:7" x14ac:dyDescent="0.25">
      <c r="A26" s="41" t="s">
        <v>830</v>
      </c>
      <c r="B26" s="18" t="s">
        <v>831</v>
      </c>
      <c r="C26" s="18" t="s">
        <v>282</v>
      </c>
      <c r="D26" s="7">
        <v>500000</v>
      </c>
      <c r="E26" s="8">
        <v>497.15</v>
      </c>
      <c r="F26" s="9">
        <v>6.0000000000000001E-3</v>
      </c>
      <c r="G26" s="56">
        <v>7.7899999999999997E-2</v>
      </c>
    </row>
    <row r="27" spans="1:7" x14ac:dyDescent="0.25">
      <c r="A27" s="41" t="s">
        <v>832</v>
      </c>
      <c r="B27" s="18" t="s">
        <v>833</v>
      </c>
      <c r="C27" s="18" t="s">
        <v>271</v>
      </c>
      <c r="D27" s="7">
        <v>500000</v>
      </c>
      <c r="E27" s="8">
        <v>494.35</v>
      </c>
      <c r="F27" s="9">
        <v>5.8999999999999999E-3</v>
      </c>
      <c r="G27" s="56">
        <v>7.5796000000000002E-2</v>
      </c>
    </row>
    <row r="28" spans="1:7" x14ac:dyDescent="0.25">
      <c r="A28" s="57" t="s">
        <v>130</v>
      </c>
      <c r="B28" s="19"/>
      <c r="C28" s="19"/>
      <c r="D28" s="10"/>
      <c r="E28" s="21">
        <v>42287.35</v>
      </c>
      <c r="F28" s="22">
        <v>0.50780000000000003</v>
      </c>
      <c r="G28" s="58"/>
    </row>
    <row r="29" spans="1:7" x14ac:dyDescent="0.25">
      <c r="A29" s="57" t="s">
        <v>135</v>
      </c>
      <c r="B29" s="18"/>
      <c r="C29" s="18"/>
      <c r="D29" s="7"/>
      <c r="E29" s="8"/>
      <c r="F29" s="9"/>
      <c r="G29" s="56"/>
    </row>
    <row r="30" spans="1:7" x14ac:dyDescent="0.25">
      <c r="A30" s="41" t="s">
        <v>834</v>
      </c>
      <c r="B30" s="18" t="s">
        <v>835</v>
      </c>
      <c r="C30" s="18" t="s">
        <v>134</v>
      </c>
      <c r="D30" s="7">
        <v>7000000</v>
      </c>
      <c r="E30" s="8">
        <v>7079.96</v>
      </c>
      <c r="F30" s="9">
        <v>8.5000000000000006E-2</v>
      </c>
      <c r="G30" s="56">
        <v>6.9207700624999993E-2</v>
      </c>
    </row>
    <row r="31" spans="1:7" x14ac:dyDescent="0.25">
      <c r="A31" s="41" t="s">
        <v>836</v>
      </c>
      <c r="B31" s="18" t="s">
        <v>837</v>
      </c>
      <c r="C31" s="18" t="s">
        <v>134</v>
      </c>
      <c r="D31" s="7">
        <v>5000000</v>
      </c>
      <c r="E31" s="8">
        <v>5051.75</v>
      </c>
      <c r="F31" s="9">
        <v>6.0699999999999997E-2</v>
      </c>
      <c r="G31" s="56">
        <v>6.8130518015999994E-2</v>
      </c>
    </row>
    <row r="32" spans="1:7" x14ac:dyDescent="0.25">
      <c r="A32" s="41" t="s">
        <v>838</v>
      </c>
      <c r="B32" s="18" t="s">
        <v>839</v>
      </c>
      <c r="C32" s="18" t="s">
        <v>134</v>
      </c>
      <c r="D32" s="7">
        <v>2500000</v>
      </c>
      <c r="E32" s="8">
        <v>2531.35</v>
      </c>
      <c r="F32" s="9">
        <v>3.04E-2</v>
      </c>
      <c r="G32" s="56">
        <v>6.8484005624999997E-2</v>
      </c>
    </row>
    <row r="33" spans="1:7" x14ac:dyDescent="0.25">
      <c r="A33" s="41" t="s">
        <v>840</v>
      </c>
      <c r="B33" s="18" t="s">
        <v>841</v>
      </c>
      <c r="C33" s="18" t="s">
        <v>134</v>
      </c>
      <c r="D33" s="7">
        <v>2500000</v>
      </c>
      <c r="E33" s="8">
        <v>2530.9499999999998</v>
      </c>
      <c r="F33" s="9">
        <v>3.04E-2</v>
      </c>
      <c r="G33" s="56">
        <v>6.8412683239999994E-2</v>
      </c>
    </row>
    <row r="34" spans="1:7" x14ac:dyDescent="0.25">
      <c r="A34" s="41" t="s">
        <v>842</v>
      </c>
      <c r="B34" s="18" t="s">
        <v>843</v>
      </c>
      <c r="C34" s="18" t="s">
        <v>134</v>
      </c>
      <c r="D34" s="7">
        <v>2500000</v>
      </c>
      <c r="E34" s="8">
        <v>2530.17</v>
      </c>
      <c r="F34" s="9">
        <v>3.04E-2</v>
      </c>
      <c r="G34" s="56">
        <v>6.9142558041999994E-2</v>
      </c>
    </row>
    <row r="35" spans="1:7" x14ac:dyDescent="0.25">
      <c r="A35" s="41" t="s">
        <v>844</v>
      </c>
      <c r="B35" s="18" t="s">
        <v>845</v>
      </c>
      <c r="C35" s="18" t="s">
        <v>134</v>
      </c>
      <c r="D35" s="7">
        <v>2500000</v>
      </c>
      <c r="E35" s="8">
        <v>2529.62</v>
      </c>
      <c r="F35" s="9">
        <v>3.04E-2</v>
      </c>
      <c r="G35" s="56">
        <v>6.8994702084000006E-2</v>
      </c>
    </row>
    <row r="36" spans="1:7" x14ac:dyDescent="0.25">
      <c r="A36" s="41" t="s">
        <v>846</v>
      </c>
      <c r="B36" s="18" t="s">
        <v>847</v>
      </c>
      <c r="C36" s="18" t="s">
        <v>134</v>
      </c>
      <c r="D36" s="7">
        <v>2500000</v>
      </c>
      <c r="E36" s="8">
        <v>2525.54</v>
      </c>
      <c r="F36" s="9">
        <v>3.0300000000000001E-2</v>
      </c>
      <c r="G36" s="56">
        <v>6.8426120608999996E-2</v>
      </c>
    </row>
    <row r="37" spans="1:7" x14ac:dyDescent="0.25">
      <c r="A37" s="41" t="s">
        <v>848</v>
      </c>
      <c r="B37" s="18" t="s">
        <v>849</v>
      </c>
      <c r="C37" s="18" t="s">
        <v>134</v>
      </c>
      <c r="D37" s="7">
        <v>2500000</v>
      </c>
      <c r="E37" s="8">
        <v>2518.31</v>
      </c>
      <c r="F37" s="9">
        <v>3.0200000000000001E-2</v>
      </c>
      <c r="G37" s="56">
        <v>6.7594196780000004E-2</v>
      </c>
    </row>
    <row r="38" spans="1:7" x14ac:dyDescent="0.25">
      <c r="A38" s="41" t="s">
        <v>850</v>
      </c>
      <c r="B38" s="18" t="s">
        <v>851</v>
      </c>
      <c r="C38" s="18" t="s">
        <v>134</v>
      </c>
      <c r="D38" s="7">
        <v>2000000</v>
      </c>
      <c r="E38" s="8">
        <v>2022.78</v>
      </c>
      <c r="F38" s="9">
        <v>2.4299999999999999E-2</v>
      </c>
      <c r="G38" s="56">
        <v>6.9142558041999994E-2</v>
      </c>
    </row>
    <row r="39" spans="1:7" x14ac:dyDescent="0.25">
      <c r="A39" s="41" t="s">
        <v>852</v>
      </c>
      <c r="B39" s="18" t="s">
        <v>853</v>
      </c>
      <c r="C39" s="18" t="s">
        <v>134</v>
      </c>
      <c r="D39" s="7">
        <v>2000000</v>
      </c>
      <c r="E39" s="8">
        <v>2020.08</v>
      </c>
      <c r="F39" s="9">
        <v>2.4299999999999999E-2</v>
      </c>
      <c r="G39" s="56">
        <v>6.8582207005999998E-2</v>
      </c>
    </row>
    <row r="40" spans="1:7" x14ac:dyDescent="0.25">
      <c r="A40" s="41" t="s">
        <v>854</v>
      </c>
      <c r="B40" s="18" t="s">
        <v>855</v>
      </c>
      <c r="C40" s="18" t="s">
        <v>134</v>
      </c>
      <c r="D40" s="7">
        <v>1000000</v>
      </c>
      <c r="E40" s="8">
        <v>1013.3</v>
      </c>
      <c r="F40" s="9">
        <v>1.2200000000000001E-2</v>
      </c>
      <c r="G40" s="56">
        <v>6.8418885092000004E-2</v>
      </c>
    </row>
    <row r="41" spans="1:7" x14ac:dyDescent="0.25">
      <c r="A41" s="41" t="s">
        <v>856</v>
      </c>
      <c r="B41" s="18" t="s">
        <v>857</v>
      </c>
      <c r="C41" s="18" t="s">
        <v>134</v>
      </c>
      <c r="D41" s="7">
        <v>1000000</v>
      </c>
      <c r="E41" s="8">
        <v>1012.05</v>
      </c>
      <c r="F41" s="9">
        <v>1.2200000000000001E-2</v>
      </c>
      <c r="G41" s="56">
        <v>6.8573937242000005E-2</v>
      </c>
    </row>
    <row r="42" spans="1:7" x14ac:dyDescent="0.25">
      <c r="A42" s="41" t="s">
        <v>858</v>
      </c>
      <c r="B42" s="18" t="s">
        <v>859</v>
      </c>
      <c r="C42" s="18" t="s">
        <v>134</v>
      </c>
      <c r="D42" s="7">
        <v>1000000</v>
      </c>
      <c r="E42" s="8">
        <v>1010.07</v>
      </c>
      <c r="F42" s="9">
        <v>1.21E-2</v>
      </c>
      <c r="G42" s="56">
        <v>6.8238005135999993E-2</v>
      </c>
    </row>
    <row r="43" spans="1:7" x14ac:dyDescent="0.25">
      <c r="A43" s="41" t="s">
        <v>860</v>
      </c>
      <c r="B43" s="18" t="s">
        <v>861</v>
      </c>
      <c r="C43" s="18" t="s">
        <v>134</v>
      </c>
      <c r="D43" s="7">
        <v>1000000</v>
      </c>
      <c r="E43" s="8">
        <v>1009.16</v>
      </c>
      <c r="F43" s="9">
        <v>1.21E-2</v>
      </c>
      <c r="G43" s="56">
        <v>6.8177026202000002E-2</v>
      </c>
    </row>
    <row r="44" spans="1:7" x14ac:dyDescent="0.25">
      <c r="A44" s="41" t="s">
        <v>862</v>
      </c>
      <c r="B44" s="18" t="s">
        <v>863</v>
      </c>
      <c r="C44" s="18" t="s">
        <v>134</v>
      </c>
      <c r="D44" s="7">
        <v>1000000</v>
      </c>
      <c r="E44" s="8">
        <v>1008.97</v>
      </c>
      <c r="F44" s="9">
        <v>1.21E-2</v>
      </c>
      <c r="G44" s="56">
        <v>6.8224568949999995E-2</v>
      </c>
    </row>
    <row r="45" spans="1:7" x14ac:dyDescent="0.25">
      <c r="A45" s="41" t="s">
        <v>864</v>
      </c>
      <c r="B45" s="18" t="s">
        <v>865</v>
      </c>
      <c r="C45" s="18" t="s">
        <v>134</v>
      </c>
      <c r="D45" s="7">
        <v>1000000</v>
      </c>
      <c r="E45" s="8">
        <v>995.71</v>
      </c>
      <c r="F45" s="9">
        <v>1.2E-2</v>
      </c>
      <c r="G45" s="56">
        <v>6.7674791371999998E-2</v>
      </c>
    </row>
    <row r="46" spans="1:7" x14ac:dyDescent="0.25">
      <c r="A46" s="41" t="s">
        <v>866</v>
      </c>
      <c r="B46" s="18" t="s">
        <v>867</v>
      </c>
      <c r="C46" s="18" t="s">
        <v>134</v>
      </c>
      <c r="D46" s="7">
        <v>500000</v>
      </c>
      <c r="E46" s="8">
        <v>506.16</v>
      </c>
      <c r="F46" s="9">
        <v>6.1000000000000004E-3</v>
      </c>
      <c r="G46" s="56">
        <v>6.8277280625000006E-2</v>
      </c>
    </row>
    <row r="47" spans="1:7" x14ac:dyDescent="0.25">
      <c r="A47" s="41" t="s">
        <v>868</v>
      </c>
      <c r="B47" s="18" t="s">
        <v>869</v>
      </c>
      <c r="C47" s="18" t="s">
        <v>134</v>
      </c>
      <c r="D47" s="7">
        <v>500000</v>
      </c>
      <c r="E47" s="8">
        <v>506.11</v>
      </c>
      <c r="F47" s="9">
        <v>6.1000000000000004E-3</v>
      </c>
      <c r="G47" s="56">
        <v>6.8315523242000006E-2</v>
      </c>
    </row>
    <row r="48" spans="1:7" x14ac:dyDescent="0.25">
      <c r="A48" s="41" t="s">
        <v>870</v>
      </c>
      <c r="B48" s="18" t="s">
        <v>871</v>
      </c>
      <c r="C48" s="18" t="s">
        <v>134</v>
      </c>
      <c r="D48" s="7">
        <v>500000</v>
      </c>
      <c r="E48" s="8">
        <v>506.05</v>
      </c>
      <c r="F48" s="9">
        <v>6.1000000000000004E-3</v>
      </c>
      <c r="G48" s="56">
        <v>6.9207700624999993E-2</v>
      </c>
    </row>
    <row r="49" spans="1:7" x14ac:dyDescent="0.25">
      <c r="A49" s="57" t="s">
        <v>130</v>
      </c>
      <c r="B49" s="19"/>
      <c r="C49" s="19"/>
      <c r="D49" s="10"/>
      <c r="E49" s="21">
        <v>38908.089999999997</v>
      </c>
      <c r="F49" s="22">
        <v>0.46739999999999998</v>
      </c>
      <c r="G49" s="58"/>
    </row>
    <row r="50" spans="1:7" x14ac:dyDescent="0.25">
      <c r="A50" s="41"/>
      <c r="B50" s="18"/>
      <c r="C50" s="18"/>
      <c r="D50" s="7"/>
      <c r="E50" s="8"/>
      <c r="F50" s="9"/>
      <c r="G50" s="56"/>
    </row>
    <row r="51" spans="1:7" x14ac:dyDescent="0.25">
      <c r="A51" s="41"/>
      <c r="B51" s="18"/>
      <c r="C51" s="18"/>
      <c r="D51" s="7"/>
      <c r="E51" s="8"/>
      <c r="F51" s="9"/>
      <c r="G51" s="56"/>
    </row>
    <row r="52" spans="1:7" x14ac:dyDescent="0.25">
      <c r="A52" s="57" t="s">
        <v>140</v>
      </c>
      <c r="B52" s="18"/>
      <c r="C52" s="18"/>
      <c r="D52" s="7"/>
      <c r="E52" s="8"/>
      <c r="F52" s="9"/>
      <c r="G52" s="56"/>
    </row>
    <row r="53" spans="1:7" x14ac:dyDescent="0.25">
      <c r="A53" s="57" t="s">
        <v>130</v>
      </c>
      <c r="B53" s="18"/>
      <c r="C53" s="18"/>
      <c r="D53" s="7"/>
      <c r="E53" s="23" t="s">
        <v>127</v>
      </c>
      <c r="F53" s="24" t="s">
        <v>127</v>
      </c>
      <c r="G53" s="56"/>
    </row>
    <row r="54" spans="1:7" x14ac:dyDescent="0.25">
      <c r="A54" s="41"/>
      <c r="B54" s="18"/>
      <c r="C54" s="18"/>
      <c r="D54" s="7"/>
      <c r="E54" s="8"/>
      <c r="F54" s="9"/>
      <c r="G54" s="56"/>
    </row>
    <row r="55" spans="1:7" x14ac:dyDescent="0.25">
      <c r="A55" s="57" t="s">
        <v>141</v>
      </c>
      <c r="B55" s="18"/>
      <c r="C55" s="18"/>
      <c r="D55" s="7"/>
      <c r="E55" s="8"/>
      <c r="F55" s="9"/>
      <c r="G55" s="56"/>
    </row>
    <row r="56" spans="1:7" x14ac:dyDescent="0.25">
      <c r="A56" s="57" t="s">
        <v>130</v>
      </c>
      <c r="B56" s="18"/>
      <c r="C56" s="18"/>
      <c r="D56" s="7"/>
      <c r="E56" s="23" t="s">
        <v>127</v>
      </c>
      <c r="F56" s="24" t="s">
        <v>127</v>
      </c>
      <c r="G56" s="56"/>
    </row>
    <row r="57" spans="1:7" x14ac:dyDescent="0.25">
      <c r="A57" s="41"/>
      <c r="B57" s="18"/>
      <c r="C57" s="18"/>
      <c r="D57" s="7"/>
      <c r="E57" s="8"/>
      <c r="F57" s="9"/>
      <c r="G57" s="56"/>
    </row>
    <row r="58" spans="1:7" x14ac:dyDescent="0.25">
      <c r="A58" s="59" t="s">
        <v>142</v>
      </c>
      <c r="B58" s="38"/>
      <c r="C58" s="38"/>
      <c r="D58" s="39"/>
      <c r="E58" s="21">
        <v>81195.44</v>
      </c>
      <c r="F58" s="22">
        <v>0.97519999999999996</v>
      </c>
      <c r="G58" s="58"/>
    </row>
    <row r="59" spans="1:7" x14ac:dyDescent="0.25">
      <c r="A59" s="41"/>
      <c r="B59" s="18"/>
      <c r="C59" s="18"/>
      <c r="D59" s="7"/>
      <c r="E59" s="8"/>
      <c r="F59" s="9"/>
      <c r="G59" s="56"/>
    </row>
    <row r="60" spans="1:7" x14ac:dyDescent="0.25">
      <c r="A60" s="41"/>
      <c r="B60" s="18"/>
      <c r="C60" s="18"/>
      <c r="D60" s="7"/>
      <c r="E60" s="8"/>
      <c r="F60" s="9"/>
      <c r="G60" s="56"/>
    </row>
    <row r="61" spans="1:7" x14ac:dyDescent="0.25">
      <c r="A61" s="57" t="s">
        <v>216</v>
      </c>
      <c r="B61" s="18"/>
      <c r="C61" s="18"/>
      <c r="D61" s="7"/>
      <c r="E61" s="8"/>
      <c r="F61" s="9"/>
      <c r="G61" s="56"/>
    </row>
    <row r="62" spans="1:7" x14ac:dyDescent="0.25">
      <c r="A62" s="41" t="s">
        <v>217</v>
      </c>
      <c r="B62" s="18"/>
      <c r="C62" s="18"/>
      <c r="D62" s="7"/>
      <c r="E62" s="8">
        <v>22</v>
      </c>
      <c r="F62" s="9">
        <v>2.9999999999999997E-4</v>
      </c>
      <c r="G62" s="56">
        <v>6.6513000000000003E-2</v>
      </c>
    </row>
    <row r="63" spans="1:7" x14ac:dyDescent="0.25">
      <c r="A63" s="57" t="s">
        <v>130</v>
      </c>
      <c r="B63" s="19"/>
      <c r="C63" s="19"/>
      <c r="D63" s="10"/>
      <c r="E63" s="21">
        <v>22</v>
      </c>
      <c r="F63" s="22">
        <v>2.9999999999999997E-4</v>
      </c>
      <c r="G63" s="58"/>
    </row>
    <row r="64" spans="1:7" x14ac:dyDescent="0.25">
      <c r="A64" s="41"/>
      <c r="B64" s="18"/>
      <c r="C64" s="18"/>
      <c r="D64" s="7"/>
      <c r="E64" s="8"/>
      <c r="F64" s="9"/>
      <c r="G64" s="56"/>
    </row>
    <row r="65" spans="1:7" x14ac:dyDescent="0.25">
      <c r="A65" s="59" t="s">
        <v>142</v>
      </c>
      <c r="B65" s="38"/>
      <c r="C65" s="38"/>
      <c r="D65" s="39"/>
      <c r="E65" s="21">
        <v>22</v>
      </c>
      <c r="F65" s="22">
        <v>2.9999999999999997E-4</v>
      </c>
      <c r="G65" s="58"/>
    </row>
    <row r="66" spans="1:7" x14ac:dyDescent="0.25">
      <c r="A66" s="41" t="s">
        <v>218</v>
      </c>
      <c r="B66" s="18"/>
      <c r="C66" s="18"/>
      <c r="D66" s="7"/>
      <c r="E66" s="8">
        <v>2082.5194563</v>
      </c>
      <c r="F66" s="9">
        <v>2.5004999999999999E-2</v>
      </c>
      <c r="G66" s="56"/>
    </row>
    <row r="67" spans="1:7" x14ac:dyDescent="0.25">
      <c r="A67" s="41" t="s">
        <v>219</v>
      </c>
      <c r="B67" s="18"/>
      <c r="C67" s="18"/>
      <c r="D67" s="7"/>
      <c r="E67" s="12">
        <v>-17.0094563</v>
      </c>
      <c r="F67" s="13">
        <v>-5.0500000000000002E-4</v>
      </c>
      <c r="G67" s="56">
        <v>6.6513000000000003E-2</v>
      </c>
    </row>
    <row r="68" spans="1:7" x14ac:dyDescent="0.25">
      <c r="A68" s="60" t="s">
        <v>220</v>
      </c>
      <c r="B68" s="20"/>
      <c r="C68" s="20"/>
      <c r="D68" s="14"/>
      <c r="E68" s="15">
        <v>83282.95</v>
      </c>
      <c r="F68" s="16">
        <v>1</v>
      </c>
      <c r="G68" s="61"/>
    </row>
    <row r="69" spans="1:7" x14ac:dyDescent="0.25">
      <c r="A69" s="42"/>
      <c r="G69" s="48"/>
    </row>
    <row r="70" spans="1:7" x14ac:dyDescent="0.25">
      <c r="A70" s="62" t="s">
        <v>222</v>
      </c>
      <c r="G70" s="48"/>
    </row>
    <row r="71" spans="1:7" x14ac:dyDescent="0.25">
      <c r="A71" s="62"/>
      <c r="G71" s="48"/>
    </row>
    <row r="72" spans="1:7" x14ac:dyDescent="0.25">
      <c r="A72" t="s">
        <v>223</v>
      </c>
      <c r="G72" s="48"/>
    </row>
    <row r="73" spans="1:7" ht="45" customHeight="1" x14ac:dyDescent="0.25">
      <c r="A73" s="75" t="s">
        <v>224</v>
      </c>
      <c r="B73" s="76" t="s">
        <v>872</v>
      </c>
      <c r="G73" s="48"/>
    </row>
    <row r="74" spans="1:7" ht="45" customHeight="1" x14ac:dyDescent="0.25">
      <c r="A74" s="75" t="s">
        <v>226</v>
      </c>
      <c r="B74" s="76" t="s">
        <v>873</v>
      </c>
      <c r="G74" s="48"/>
    </row>
    <row r="75" spans="1:7" x14ac:dyDescent="0.25">
      <c r="A75" s="75"/>
      <c r="B75" s="75"/>
      <c r="G75" s="48"/>
    </row>
    <row r="76" spans="1:7" x14ac:dyDescent="0.25">
      <c r="A76" s="75" t="s">
        <v>228</v>
      </c>
      <c r="B76" s="77">
        <v>7.2739207923946987</v>
      </c>
      <c r="G76" s="48"/>
    </row>
    <row r="77" spans="1:7" x14ac:dyDescent="0.25">
      <c r="A77" s="75"/>
      <c r="B77" s="75"/>
      <c r="G77" s="48"/>
    </row>
    <row r="78" spans="1:7" x14ac:dyDescent="0.25">
      <c r="A78" s="75" t="s">
        <v>229</v>
      </c>
      <c r="B78" s="78">
        <v>0.83120000000000005</v>
      </c>
      <c r="G78" s="48"/>
    </row>
    <row r="79" spans="1:7" x14ac:dyDescent="0.25">
      <c r="A79" s="75" t="s">
        <v>230</v>
      </c>
      <c r="B79" s="78">
        <v>0.85364546140159125</v>
      </c>
      <c r="G79" s="48"/>
    </row>
    <row r="80" spans="1:7" x14ac:dyDescent="0.25">
      <c r="A80" s="75"/>
      <c r="B80" s="75"/>
      <c r="G80" s="48"/>
    </row>
    <row r="81" spans="1:7" x14ac:dyDescent="0.25">
      <c r="A81" s="75" t="s">
        <v>231</v>
      </c>
      <c r="B81" s="79">
        <v>45565</v>
      </c>
      <c r="G81" s="48"/>
    </row>
    <row r="82" spans="1:7" x14ac:dyDescent="0.25">
      <c r="G82" s="48"/>
    </row>
    <row r="83" spans="1:7" x14ac:dyDescent="0.25">
      <c r="A83" s="62" t="s">
        <v>232</v>
      </c>
      <c r="G83" s="48"/>
    </row>
    <row r="84" spans="1:7" x14ac:dyDescent="0.25">
      <c r="A84" s="43" t="s">
        <v>233</v>
      </c>
      <c r="B84" s="3" t="s">
        <v>127</v>
      </c>
      <c r="G84" s="48"/>
    </row>
    <row r="85" spans="1:7" x14ac:dyDescent="0.25">
      <c r="A85" s="42" t="s">
        <v>234</v>
      </c>
      <c r="G85" s="48"/>
    </row>
    <row r="86" spans="1:7" x14ac:dyDescent="0.25">
      <c r="A86" s="42" t="s">
        <v>235</v>
      </c>
      <c r="B86" s="3" t="s">
        <v>236</v>
      </c>
      <c r="C86" s="3" t="s">
        <v>236</v>
      </c>
      <c r="G86" s="48"/>
    </row>
    <row r="87" spans="1:7" x14ac:dyDescent="0.25">
      <c r="A87" s="42"/>
      <c r="B87" s="63">
        <v>45382</v>
      </c>
      <c r="C87" s="63">
        <v>45565</v>
      </c>
      <c r="G87" s="48"/>
    </row>
    <row r="88" spans="1:7" x14ac:dyDescent="0.25">
      <c r="A88" s="42" t="s">
        <v>745</v>
      </c>
      <c r="B88" s="71">
        <v>11.108000000000001</v>
      </c>
      <c r="C88" s="71">
        <v>11.5321</v>
      </c>
      <c r="E88" s="2"/>
      <c r="G88" s="64"/>
    </row>
    <row r="89" spans="1:7" x14ac:dyDescent="0.25">
      <c r="A89" s="42" t="s">
        <v>241</v>
      </c>
      <c r="B89" s="71">
        <v>11.108499999999999</v>
      </c>
      <c r="C89" s="71">
        <v>11.5327</v>
      </c>
      <c r="E89" s="2"/>
      <c r="G89" s="64"/>
    </row>
    <row r="90" spans="1:7" x14ac:dyDescent="0.25">
      <c r="A90" s="42" t="s">
        <v>746</v>
      </c>
      <c r="B90" s="71">
        <v>11.064</v>
      </c>
      <c r="C90" s="71">
        <v>11.4756</v>
      </c>
      <c r="E90" s="2"/>
      <c r="G90" s="64"/>
    </row>
    <row r="91" spans="1:7" x14ac:dyDescent="0.25">
      <c r="A91" s="42" t="s">
        <v>710</v>
      </c>
      <c r="B91" s="71">
        <v>11.064399999999999</v>
      </c>
      <c r="C91" s="71">
        <v>11.476000000000001</v>
      </c>
      <c r="E91" s="2"/>
      <c r="G91" s="64"/>
    </row>
    <row r="92" spans="1:7" x14ac:dyDescent="0.25">
      <c r="A92" s="42"/>
      <c r="E92" s="2"/>
      <c r="G92" s="64"/>
    </row>
    <row r="93" spans="1:7" x14ac:dyDescent="0.25">
      <c r="A93" s="42" t="s">
        <v>251</v>
      </c>
      <c r="B93" s="3" t="s">
        <v>127</v>
      </c>
      <c r="G93" s="48"/>
    </row>
    <row r="94" spans="1:7" x14ac:dyDescent="0.25">
      <c r="A94" s="42" t="s">
        <v>252</v>
      </c>
      <c r="B94" s="3" t="s">
        <v>127</v>
      </c>
      <c r="G94" s="48"/>
    </row>
    <row r="95" spans="1:7" x14ac:dyDescent="0.25">
      <c r="A95" s="43" t="s">
        <v>253</v>
      </c>
      <c r="B95" s="3" t="s">
        <v>127</v>
      </c>
      <c r="G95" s="48"/>
    </row>
    <row r="96" spans="1:7" x14ac:dyDescent="0.25">
      <c r="A96" s="43" t="s">
        <v>254</v>
      </c>
      <c r="B96" s="3" t="s">
        <v>127</v>
      </c>
      <c r="G96" s="48"/>
    </row>
    <row r="97" spans="1:7" x14ac:dyDescent="0.25">
      <c r="A97" s="42" t="s">
        <v>255</v>
      </c>
      <c r="B97" s="65">
        <f>B79</f>
        <v>0.85364546140159125</v>
      </c>
      <c r="G97" s="48"/>
    </row>
    <row r="98" spans="1:7" ht="30" customHeight="1" x14ac:dyDescent="0.25">
      <c r="A98" s="43" t="s">
        <v>256</v>
      </c>
      <c r="B98" s="3" t="s">
        <v>127</v>
      </c>
      <c r="G98" s="48"/>
    </row>
    <row r="99" spans="1:7" ht="30" customHeight="1" x14ac:dyDescent="0.25">
      <c r="A99" s="43" t="s">
        <v>257</v>
      </c>
      <c r="B99" s="3" t="s">
        <v>127</v>
      </c>
      <c r="G99" s="48"/>
    </row>
    <row r="100" spans="1:7" ht="30" customHeight="1" x14ac:dyDescent="0.25">
      <c r="A100" s="43" t="s">
        <v>258</v>
      </c>
      <c r="B100" s="3" t="s">
        <v>127</v>
      </c>
      <c r="G100" s="48"/>
    </row>
    <row r="101" spans="1:7" x14ac:dyDescent="0.25">
      <c r="A101" s="42" t="s">
        <v>259</v>
      </c>
      <c r="B101" s="3" t="s">
        <v>127</v>
      </c>
      <c r="G101" s="48"/>
    </row>
    <row r="102" spans="1:7" ht="15.75" customHeight="1" thickBot="1" x14ac:dyDescent="0.3">
      <c r="A102" s="66" t="s">
        <v>260</v>
      </c>
      <c r="B102" s="67" t="s">
        <v>127</v>
      </c>
      <c r="C102" s="68"/>
      <c r="D102" s="68"/>
      <c r="E102" s="68"/>
      <c r="F102" s="68"/>
      <c r="G102" s="69"/>
    </row>
    <row r="104" spans="1:7" ht="69.95" customHeight="1" x14ac:dyDescent="0.25">
      <c r="A104" s="128" t="s">
        <v>261</v>
      </c>
      <c r="B104" s="128" t="s">
        <v>262</v>
      </c>
      <c r="C104" s="128" t="s">
        <v>5</v>
      </c>
      <c r="D104" s="128" t="s">
        <v>6</v>
      </c>
    </row>
    <row r="105" spans="1:7" ht="69.95" customHeight="1" x14ac:dyDescent="0.25">
      <c r="A105" s="128" t="s">
        <v>874</v>
      </c>
      <c r="B105" s="128"/>
      <c r="C105" s="128" t="s">
        <v>31</v>
      </c>
      <c r="D105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2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875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34.5" customHeight="1" x14ac:dyDescent="0.25">
      <c r="A4" s="132" t="s">
        <v>876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57" t="s">
        <v>128</v>
      </c>
      <c r="B10" s="18"/>
      <c r="C10" s="18"/>
      <c r="D10" s="7"/>
      <c r="E10" s="8"/>
      <c r="F10" s="9"/>
      <c r="G10" s="56"/>
    </row>
    <row r="11" spans="1:8" x14ac:dyDescent="0.25">
      <c r="A11" s="57" t="s">
        <v>129</v>
      </c>
      <c r="B11" s="18"/>
      <c r="C11" s="18"/>
      <c r="D11" s="7"/>
      <c r="E11" s="8"/>
      <c r="F11" s="9"/>
      <c r="G11" s="56"/>
    </row>
    <row r="12" spans="1:8" x14ac:dyDescent="0.25">
      <c r="A12" s="57" t="s">
        <v>130</v>
      </c>
      <c r="B12" s="18"/>
      <c r="C12" s="18"/>
      <c r="D12" s="7"/>
      <c r="E12" s="23" t="s">
        <v>127</v>
      </c>
      <c r="F12" s="24" t="s">
        <v>127</v>
      </c>
      <c r="G12" s="56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7" t="s">
        <v>131</v>
      </c>
      <c r="B14" s="18"/>
      <c r="C14" s="18"/>
      <c r="D14" s="7"/>
      <c r="E14" s="8"/>
      <c r="F14" s="9"/>
      <c r="G14" s="56"/>
    </row>
    <row r="15" spans="1:8" x14ac:dyDescent="0.25">
      <c r="A15" s="41" t="s">
        <v>750</v>
      </c>
      <c r="B15" s="18" t="s">
        <v>751</v>
      </c>
      <c r="C15" s="18" t="s">
        <v>134</v>
      </c>
      <c r="D15" s="7">
        <v>5575000</v>
      </c>
      <c r="E15" s="8">
        <v>5642.05</v>
      </c>
      <c r="F15" s="9">
        <v>0.36680000000000001</v>
      </c>
      <c r="G15" s="56">
        <v>6.7818422609000006E-2</v>
      </c>
    </row>
    <row r="16" spans="1:8" x14ac:dyDescent="0.25">
      <c r="A16" s="41" t="s">
        <v>588</v>
      </c>
      <c r="B16" s="18" t="s">
        <v>589</v>
      </c>
      <c r="C16" s="18" t="s">
        <v>134</v>
      </c>
      <c r="D16" s="7">
        <v>1000000</v>
      </c>
      <c r="E16" s="8">
        <v>1021.83</v>
      </c>
      <c r="F16" s="9">
        <v>6.6400000000000001E-2</v>
      </c>
      <c r="G16" s="56">
        <v>6.8031303936000001E-2</v>
      </c>
    </row>
    <row r="17" spans="1:7" x14ac:dyDescent="0.25">
      <c r="A17" s="41" t="s">
        <v>729</v>
      </c>
      <c r="B17" s="18" t="s">
        <v>730</v>
      </c>
      <c r="C17" s="18" t="s">
        <v>134</v>
      </c>
      <c r="D17" s="7">
        <v>525000</v>
      </c>
      <c r="E17" s="8">
        <v>534.13</v>
      </c>
      <c r="F17" s="9">
        <v>3.4700000000000002E-2</v>
      </c>
      <c r="G17" s="56">
        <v>6.7749189079999994E-2</v>
      </c>
    </row>
    <row r="18" spans="1:7" x14ac:dyDescent="0.25">
      <c r="A18" s="41" t="s">
        <v>498</v>
      </c>
      <c r="B18" s="18" t="s">
        <v>499</v>
      </c>
      <c r="C18" s="18" t="s">
        <v>134</v>
      </c>
      <c r="D18" s="7">
        <v>500000</v>
      </c>
      <c r="E18" s="8">
        <v>508.18</v>
      </c>
      <c r="F18" s="9">
        <v>3.3000000000000002E-2</v>
      </c>
      <c r="G18" s="56">
        <v>6.7871124261999996E-2</v>
      </c>
    </row>
    <row r="19" spans="1:7" x14ac:dyDescent="0.25">
      <c r="A19" s="57" t="s">
        <v>130</v>
      </c>
      <c r="B19" s="19"/>
      <c r="C19" s="19"/>
      <c r="D19" s="10"/>
      <c r="E19" s="21">
        <v>7706.19</v>
      </c>
      <c r="F19" s="22">
        <v>0.50090000000000001</v>
      </c>
      <c r="G19" s="58"/>
    </row>
    <row r="20" spans="1:7" x14ac:dyDescent="0.25">
      <c r="A20" s="41"/>
      <c r="B20" s="18"/>
      <c r="C20" s="18"/>
      <c r="D20" s="7"/>
      <c r="E20" s="8"/>
      <c r="F20" s="9"/>
      <c r="G20" s="56"/>
    </row>
    <row r="21" spans="1:7" x14ac:dyDescent="0.25">
      <c r="A21" s="57" t="s">
        <v>135</v>
      </c>
      <c r="B21" s="18"/>
      <c r="C21" s="18"/>
      <c r="D21" s="7"/>
      <c r="E21" s="8"/>
      <c r="F21" s="9"/>
      <c r="G21" s="56"/>
    </row>
    <row r="22" spans="1:7" x14ac:dyDescent="0.25">
      <c r="A22" s="41" t="s">
        <v>877</v>
      </c>
      <c r="B22" s="18" t="s">
        <v>878</v>
      </c>
      <c r="C22" s="18" t="s">
        <v>134</v>
      </c>
      <c r="D22" s="7">
        <v>3000000</v>
      </c>
      <c r="E22" s="8">
        <v>3042.92</v>
      </c>
      <c r="F22" s="9">
        <v>0.19789999999999999</v>
      </c>
      <c r="G22" s="56">
        <v>7.039716E-2</v>
      </c>
    </row>
    <row r="23" spans="1:7" x14ac:dyDescent="0.25">
      <c r="A23" s="41" t="s">
        <v>879</v>
      </c>
      <c r="B23" s="18" t="s">
        <v>880</v>
      </c>
      <c r="C23" s="18" t="s">
        <v>134</v>
      </c>
      <c r="D23" s="7">
        <v>2500000</v>
      </c>
      <c r="E23" s="8">
        <v>2535.67</v>
      </c>
      <c r="F23" s="9">
        <v>0.16489999999999999</v>
      </c>
      <c r="G23" s="56">
        <v>7.0416817490000005E-2</v>
      </c>
    </row>
    <row r="24" spans="1:7" x14ac:dyDescent="0.25">
      <c r="A24" s="41" t="s">
        <v>881</v>
      </c>
      <c r="B24" s="18" t="s">
        <v>882</v>
      </c>
      <c r="C24" s="18" t="s">
        <v>134</v>
      </c>
      <c r="D24" s="7">
        <v>500000</v>
      </c>
      <c r="E24" s="8">
        <v>523.66</v>
      </c>
      <c r="F24" s="9">
        <v>3.4000000000000002E-2</v>
      </c>
      <c r="G24" s="56">
        <v>7.1224999999999997E-2</v>
      </c>
    </row>
    <row r="25" spans="1:7" x14ac:dyDescent="0.25">
      <c r="A25" s="41" t="s">
        <v>883</v>
      </c>
      <c r="B25" s="18" t="s">
        <v>884</v>
      </c>
      <c r="C25" s="18" t="s">
        <v>134</v>
      </c>
      <c r="D25" s="7">
        <v>500000</v>
      </c>
      <c r="E25" s="8">
        <v>511.6</v>
      </c>
      <c r="F25" s="9">
        <v>3.3300000000000003E-2</v>
      </c>
      <c r="G25" s="56">
        <v>7.0537870224000002E-2</v>
      </c>
    </row>
    <row r="26" spans="1:7" x14ac:dyDescent="0.25">
      <c r="A26" s="41" t="s">
        <v>885</v>
      </c>
      <c r="B26" s="18" t="s">
        <v>886</v>
      </c>
      <c r="C26" s="18" t="s">
        <v>134</v>
      </c>
      <c r="D26" s="7">
        <v>500000</v>
      </c>
      <c r="E26" s="8">
        <v>507.47</v>
      </c>
      <c r="F26" s="9">
        <v>3.3000000000000002E-2</v>
      </c>
      <c r="G26" s="56">
        <v>7.0985928340000004E-2</v>
      </c>
    </row>
    <row r="27" spans="1:7" x14ac:dyDescent="0.25">
      <c r="A27" s="57" t="s">
        <v>130</v>
      </c>
      <c r="B27" s="19"/>
      <c r="C27" s="19"/>
      <c r="D27" s="10"/>
      <c r="E27" s="21">
        <v>7121.32</v>
      </c>
      <c r="F27" s="22">
        <v>0.46310000000000001</v>
      </c>
      <c r="G27" s="58"/>
    </row>
    <row r="28" spans="1:7" x14ac:dyDescent="0.25">
      <c r="A28" s="41"/>
      <c r="B28" s="18"/>
      <c r="C28" s="18"/>
      <c r="D28" s="7"/>
      <c r="E28" s="8"/>
      <c r="F28" s="9"/>
      <c r="G28" s="56"/>
    </row>
    <row r="29" spans="1:7" x14ac:dyDescent="0.25">
      <c r="A29" s="41"/>
      <c r="B29" s="18"/>
      <c r="C29" s="18"/>
      <c r="D29" s="7"/>
      <c r="E29" s="8"/>
      <c r="F29" s="9"/>
      <c r="G29" s="56"/>
    </row>
    <row r="30" spans="1:7" x14ac:dyDescent="0.25">
      <c r="A30" s="57" t="s">
        <v>140</v>
      </c>
      <c r="B30" s="18"/>
      <c r="C30" s="18"/>
      <c r="D30" s="7"/>
      <c r="E30" s="8"/>
      <c r="F30" s="9"/>
      <c r="G30" s="56"/>
    </row>
    <row r="31" spans="1:7" x14ac:dyDescent="0.25">
      <c r="A31" s="57" t="s">
        <v>130</v>
      </c>
      <c r="B31" s="18"/>
      <c r="C31" s="18"/>
      <c r="D31" s="7"/>
      <c r="E31" s="23" t="s">
        <v>127</v>
      </c>
      <c r="F31" s="24" t="s">
        <v>127</v>
      </c>
      <c r="G31" s="56"/>
    </row>
    <row r="32" spans="1:7" x14ac:dyDescent="0.25">
      <c r="A32" s="41"/>
      <c r="B32" s="18"/>
      <c r="C32" s="18"/>
      <c r="D32" s="7"/>
      <c r="E32" s="8"/>
      <c r="F32" s="9"/>
      <c r="G32" s="56"/>
    </row>
    <row r="33" spans="1:7" x14ac:dyDescent="0.25">
      <c r="A33" s="57" t="s">
        <v>141</v>
      </c>
      <c r="B33" s="18"/>
      <c r="C33" s="18"/>
      <c r="D33" s="7"/>
      <c r="E33" s="8"/>
      <c r="F33" s="9"/>
      <c r="G33" s="56"/>
    </row>
    <row r="34" spans="1:7" x14ac:dyDescent="0.25">
      <c r="A34" s="57" t="s">
        <v>130</v>
      </c>
      <c r="B34" s="18"/>
      <c r="C34" s="18"/>
      <c r="D34" s="7"/>
      <c r="E34" s="23" t="s">
        <v>127</v>
      </c>
      <c r="F34" s="24" t="s">
        <v>127</v>
      </c>
      <c r="G34" s="56"/>
    </row>
    <row r="35" spans="1:7" x14ac:dyDescent="0.25">
      <c r="A35" s="41"/>
      <c r="B35" s="18"/>
      <c r="C35" s="18"/>
      <c r="D35" s="7"/>
      <c r="E35" s="8"/>
      <c r="F35" s="9"/>
      <c r="G35" s="56"/>
    </row>
    <row r="36" spans="1:7" x14ac:dyDescent="0.25">
      <c r="A36" s="59" t="s">
        <v>142</v>
      </c>
      <c r="B36" s="38"/>
      <c r="C36" s="38"/>
      <c r="D36" s="39"/>
      <c r="E36" s="21">
        <v>14827.51</v>
      </c>
      <c r="F36" s="22">
        <v>0.96399999999999997</v>
      </c>
      <c r="G36" s="58"/>
    </row>
    <row r="37" spans="1:7" x14ac:dyDescent="0.25">
      <c r="A37" s="41"/>
      <c r="B37" s="18"/>
      <c r="C37" s="18"/>
      <c r="D37" s="7"/>
      <c r="E37" s="8"/>
      <c r="F37" s="9"/>
      <c r="G37" s="56"/>
    </row>
    <row r="38" spans="1:7" x14ac:dyDescent="0.25">
      <c r="A38" s="41"/>
      <c r="B38" s="18"/>
      <c r="C38" s="18"/>
      <c r="D38" s="7"/>
      <c r="E38" s="8"/>
      <c r="F38" s="9"/>
      <c r="G38" s="56"/>
    </row>
    <row r="39" spans="1:7" x14ac:dyDescent="0.25">
      <c r="A39" s="57" t="s">
        <v>216</v>
      </c>
      <c r="B39" s="18"/>
      <c r="C39" s="18"/>
      <c r="D39" s="7"/>
      <c r="E39" s="8"/>
      <c r="F39" s="9"/>
      <c r="G39" s="56"/>
    </row>
    <row r="40" spans="1:7" x14ac:dyDescent="0.25">
      <c r="A40" s="41" t="s">
        <v>217</v>
      </c>
      <c r="B40" s="18"/>
      <c r="C40" s="18"/>
      <c r="D40" s="7"/>
      <c r="E40" s="8">
        <v>237.96</v>
      </c>
      <c r="F40" s="9">
        <v>1.55E-2</v>
      </c>
      <c r="G40" s="56">
        <v>6.6513000000000003E-2</v>
      </c>
    </row>
    <row r="41" spans="1:7" x14ac:dyDescent="0.25">
      <c r="A41" s="57" t="s">
        <v>130</v>
      </c>
      <c r="B41" s="19"/>
      <c r="C41" s="19"/>
      <c r="D41" s="10"/>
      <c r="E41" s="21">
        <v>237.96</v>
      </c>
      <c r="F41" s="22">
        <v>1.55E-2</v>
      </c>
      <c r="G41" s="58"/>
    </row>
    <row r="42" spans="1:7" x14ac:dyDescent="0.25">
      <c r="A42" s="41"/>
      <c r="B42" s="18"/>
      <c r="C42" s="18"/>
      <c r="D42" s="7"/>
      <c r="E42" s="8"/>
      <c r="F42" s="9"/>
      <c r="G42" s="56"/>
    </row>
    <row r="43" spans="1:7" x14ac:dyDescent="0.25">
      <c r="A43" s="59" t="s">
        <v>142</v>
      </c>
      <c r="B43" s="38"/>
      <c r="C43" s="38"/>
      <c r="D43" s="39"/>
      <c r="E43" s="21">
        <v>237.96</v>
      </c>
      <c r="F43" s="22">
        <v>1.55E-2</v>
      </c>
      <c r="G43" s="58"/>
    </row>
    <row r="44" spans="1:7" x14ac:dyDescent="0.25">
      <c r="A44" s="41" t="s">
        <v>218</v>
      </c>
      <c r="B44" s="18"/>
      <c r="C44" s="18"/>
      <c r="D44" s="7"/>
      <c r="E44" s="8">
        <v>317.32111209999999</v>
      </c>
      <c r="F44" s="9">
        <v>2.0632000000000001E-2</v>
      </c>
      <c r="G44" s="56"/>
    </row>
    <row r="45" spans="1:7" x14ac:dyDescent="0.25">
      <c r="A45" s="41" t="s">
        <v>219</v>
      </c>
      <c r="B45" s="18"/>
      <c r="C45" s="18"/>
      <c r="D45" s="7"/>
      <c r="E45" s="12">
        <v>-2.9711121</v>
      </c>
      <c r="F45" s="13">
        <v>-1.3200000000000001E-4</v>
      </c>
      <c r="G45" s="56">
        <v>6.6513000000000003E-2</v>
      </c>
    </row>
    <row r="46" spans="1:7" x14ac:dyDescent="0.25">
      <c r="A46" s="60" t="s">
        <v>220</v>
      </c>
      <c r="B46" s="20"/>
      <c r="C46" s="20"/>
      <c r="D46" s="14"/>
      <c r="E46" s="15">
        <v>15379.82</v>
      </c>
      <c r="F46" s="16">
        <v>1</v>
      </c>
      <c r="G46" s="61"/>
    </row>
    <row r="47" spans="1:7" x14ac:dyDescent="0.25">
      <c r="A47" s="42"/>
      <c r="G47" s="48"/>
    </row>
    <row r="48" spans="1:7" x14ac:dyDescent="0.25">
      <c r="A48" s="62"/>
      <c r="G48" s="48"/>
    </row>
    <row r="49" spans="1:7" x14ac:dyDescent="0.25">
      <c r="A49" t="s">
        <v>223</v>
      </c>
      <c r="G49" s="48"/>
    </row>
    <row r="50" spans="1:7" ht="90" customHeight="1" x14ac:dyDescent="0.25">
      <c r="A50" s="75" t="s">
        <v>224</v>
      </c>
      <c r="B50" s="76" t="s">
        <v>887</v>
      </c>
      <c r="G50" s="48"/>
    </row>
    <row r="51" spans="1:7" ht="60" customHeight="1" x14ac:dyDescent="0.25">
      <c r="A51" s="75" t="s">
        <v>226</v>
      </c>
      <c r="B51" s="76" t="s">
        <v>888</v>
      </c>
      <c r="G51" s="48"/>
    </row>
    <row r="52" spans="1:7" x14ac:dyDescent="0.25">
      <c r="A52" s="75"/>
      <c r="B52" s="75"/>
      <c r="G52" s="48"/>
    </row>
    <row r="53" spans="1:7" x14ac:dyDescent="0.25">
      <c r="A53" s="75" t="s">
        <v>228</v>
      </c>
      <c r="B53" s="77">
        <v>6.9060275778074498</v>
      </c>
      <c r="G53" s="48"/>
    </row>
    <row r="54" spans="1:7" x14ac:dyDescent="0.25">
      <c r="A54" s="75"/>
      <c r="B54" s="75"/>
      <c r="G54" s="48"/>
    </row>
    <row r="55" spans="1:7" x14ac:dyDescent="0.25">
      <c r="A55" s="75" t="s">
        <v>229</v>
      </c>
      <c r="B55" s="78">
        <v>2.8041999999999998</v>
      </c>
      <c r="G55" s="48"/>
    </row>
    <row r="56" spans="1:7" x14ac:dyDescent="0.25">
      <c r="A56" s="75" t="s">
        <v>230</v>
      </c>
      <c r="B56" s="78">
        <v>3.1792598161072618</v>
      </c>
      <c r="G56" s="48"/>
    </row>
    <row r="57" spans="1:7" x14ac:dyDescent="0.25">
      <c r="A57" s="75"/>
      <c r="B57" s="75"/>
      <c r="G57" s="48"/>
    </row>
    <row r="58" spans="1:7" x14ac:dyDescent="0.25">
      <c r="A58" s="75" t="s">
        <v>231</v>
      </c>
      <c r="B58" s="79">
        <v>45565</v>
      </c>
      <c r="G58" s="48"/>
    </row>
    <row r="59" spans="1:7" x14ac:dyDescent="0.25">
      <c r="G59" s="48"/>
    </row>
    <row r="60" spans="1:7" x14ac:dyDescent="0.25">
      <c r="A60" s="62" t="s">
        <v>232</v>
      </c>
      <c r="G60" s="48"/>
    </row>
    <row r="61" spans="1:7" x14ac:dyDescent="0.25">
      <c r="A61" s="43" t="s">
        <v>233</v>
      </c>
      <c r="B61" s="3" t="s">
        <v>127</v>
      </c>
      <c r="G61" s="48"/>
    </row>
    <row r="62" spans="1:7" x14ac:dyDescent="0.25">
      <c r="A62" s="42" t="s">
        <v>234</v>
      </c>
      <c r="G62" s="48"/>
    </row>
    <row r="63" spans="1:7" x14ac:dyDescent="0.25">
      <c r="A63" s="42" t="s">
        <v>235</v>
      </c>
      <c r="B63" s="3" t="s">
        <v>236</v>
      </c>
      <c r="C63" s="3" t="s">
        <v>236</v>
      </c>
      <c r="G63" s="48"/>
    </row>
    <row r="64" spans="1:7" x14ac:dyDescent="0.25">
      <c r="A64" s="42"/>
      <c r="B64" s="63">
        <v>45382</v>
      </c>
      <c r="C64" s="63">
        <v>45565</v>
      </c>
      <c r="G64" s="48"/>
    </row>
    <row r="65" spans="1:7" x14ac:dyDescent="0.25">
      <c r="A65" s="42" t="s">
        <v>745</v>
      </c>
      <c r="B65">
        <v>10.879899999999999</v>
      </c>
      <c r="C65" s="71">
        <v>11.384</v>
      </c>
      <c r="E65" s="2"/>
      <c r="G65" s="64"/>
    </row>
    <row r="66" spans="1:7" x14ac:dyDescent="0.25">
      <c r="A66" s="42" t="s">
        <v>241</v>
      </c>
      <c r="B66" s="71">
        <v>10.88</v>
      </c>
      <c r="C66">
        <v>11.3842</v>
      </c>
      <c r="E66" s="2"/>
      <c r="G66" s="64"/>
    </row>
    <row r="67" spans="1:7" x14ac:dyDescent="0.25">
      <c r="A67" s="42" t="s">
        <v>746</v>
      </c>
      <c r="B67">
        <v>10.8241</v>
      </c>
      <c r="C67">
        <v>11.301399999999999</v>
      </c>
      <c r="E67" s="2"/>
      <c r="G67" s="64"/>
    </row>
    <row r="68" spans="1:7" x14ac:dyDescent="0.25">
      <c r="A68" s="42" t="s">
        <v>710</v>
      </c>
      <c r="B68">
        <v>10.8248</v>
      </c>
      <c r="C68">
        <v>11.302099999999999</v>
      </c>
      <c r="E68" s="2"/>
      <c r="G68" s="64"/>
    </row>
    <row r="69" spans="1:7" x14ac:dyDescent="0.25">
      <c r="A69" s="42"/>
      <c r="E69" s="2"/>
      <c r="G69" s="64"/>
    </row>
    <row r="70" spans="1:7" x14ac:dyDescent="0.25">
      <c r="A70" s="42" t="s">
        <v>251</v>
      </c>
      <c r="B70" s="3" t="s">
        <v>127</v>
      </c>
      <c r="G70" s="48"/>
    </row>
    <row r="71" spans="1:7" x14ac:dyDescent="0.25">
      <c r="A71" s="42" t="s">
        <v>252</v>
      </c>
      <c r="B71" s="3" t="s">
        <v>127</v>
      </c>
      <c r="G71" s="48"/>
    </row>
    <row r="72" spans="1:7" ht="30" customHeight="1" x14ac:dyDescent="0.25">
      <c r="A72" s="43" t="s">
        <v>253</v>
      </c>
      <c r="B72" s="3" t="s">
        <v>127</v>
      </c>
      <c r="G72" s="48"/>
    </row>
    <row r="73" spans="1:7" ht="30" customHeight="1" x14ac:dyDescent="0.25">
      <c r="A73" s="43" t="s">
        <v>254</v>
      </c>
      <c r="B73" s="3" t="s">
        <v>127</v>
      </c>
      <c r="G73" s="48"/>
    </row>
    <row r="74" spans="1:7" x14ac:dyDescent="0.25">
      <c r="A74" s="42" t="s">
        <v>255</v>
      </c>
      <c r="B74" s="65">
        <f>B56</f>
        <v>3.1792598161072618</v>
      </c>
      <c r="G74" s="48"/>
    </row>
    <row r="75" spans="1:7" ht="30" customHeight="1" x14ac:dyDescent="0.25">
      <c r="A75" s="43" t="s">
        <v>256</v>
      </c>
      <c r="B75" s="3" t="s">
        <v>127</v>
      </c>
      <c r="G75" s="48"/>
    </row>
    <row r="76" spans="1:7" ht="30" customHeight="1" x14ac:dyDescent="0.25">
      <c r="A76" s="43" t="s">
        <v>257</v>
      </c>
      <c r="B76" s="3" t="s">
        <v>127</v>
      </c>
      <c r="G76" s="48"/>
    </row>
    <row r="77" spans="1:7" ht="30" customHeight="1" x14ac:dyDescent="0.25">
      <c r="A77" s="43" t="s">
        <v>258</v>
      </c>
      <c r="B77" s="3" t="s">
        <v>127</v>
      </c>
      <c r="G77" s="48"/>
    </row>
    <row r="78" spans="1:7" x14ac:dyDescent="0.25">
      <c r="A78" s="42" t="s">
        <v>259</v>
      </c>
      <c r="B78" s="3" t="s">
        <v>127</v>
      </c>
      <c r="G78" s="48"/>
    </row>
    <row r="79" spans="1:7" ht="15.75" customHeight="1" thickBot="1" x14ac:dyDescent="0.3">
      <c r="A79" s="66" t="s">
        <v>260</v>
      </c>
      <c r="B79" s="67" t="s">
        <v>127</v>
      </c>
      <c r="C79" s="68"/>
      <c r="D79" s="68"/>
      <c r="E79" s="68"/>
      <c r="F79" s="68"/>
      <c r="G79" s="69"/>
    </row>
    <row r="81" spans="1:4" ht="69.95" customHeight="1" x14ac:dyDescent="0.25">
      <c r="A81" s="128" t="s">
        <v>261</v>
      </c>
      <c r="B81" s="128" t="s">
        <v>262</v>
      </c>
      <c r="C81" s="128" t="s">
        <v>5</v>
      </c>
      <c r="D81" s="128" t="s">
        <v>6</v>
      </c>
    </row>
    <row r="82" spans="1:4" ht="69.95" customHeight="1" x14ac:dyDescent="0.25">
      <c r="A82" s="128" t="s">
        <v>889</v>
      </c>
      <c r="B82" s="128"/>
      <c r="C82" s="128" t="s">
        <v>33</v>
      </c>
      <c r="D82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890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891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41"/>
      <c r="B9" s="18"/>
      <c r="C9" s="18"/>
      <c r="D9" s="7"/>
      <c r="E9" s="8"/>
      <c r="F9" s="9"/>
      <c r="G9" s="56"/>
    </row>
    <row r="10" spans="1:8" x14ac:dyDescent="0.25">
      <c r="A10" s="57" t="s">
        <v>892</v>
      </c>
      <c r="B10" s="18"/>
      <c r="C10" s="18"/>
      <c r="D10" s="7"/>
      <c r="E10" s="8"/>
      <c r="F10" s="9"/>
      <c r="G10" s="56"/>
    </row>
    <row r="11" spans="1:8" x14ac:dyDescent="0.25">
      <c r="A11" s="41" t="s">
        <v>893</v>
      </c>
      <c r="B11" s="18" t="s">
        <v>894</v>
      </c>
      <c r="C11" s="18"/>
      <c r="D11" s="7">
        <v>36800793</v>
      </c>
      <c r="E11" s="8">
        <v>455965.51</v>
      </c>
      <c r="F11" s="9">
        <v>0.99990000000000001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455965.51</v>
      </c>
      <c r="F12" s="22">
        <v>0.99990000000000001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455965.51</v>
      </c>
      <c r="F14" s="22">
        <v>0.99990000000000001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1305.76</v>
      </c>
      <c r="F17" s="9">
        <v>2.8999999999999998E-3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1305.76</v>
      </c>
      <c r="F18" s="22">
        <v>2.8999999999999998E-3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1305.76</v>
      </c>
      <c r="F20" s="22">
        <v>2.8999999999999998E-3</v>
      </c>
      <c r="G20" s="58"/>
    </row>
    <row r="21" spans="1:7" x14ac:dyDescent="0.25">
      <c r="A21" s="41" t="s">
        <v>218</v>
      </c>
      <c r="B21" s="18"/>
      <c r="C21" s="18"/>
      <c r="D21" s="7"/>
      <c r="E21" s="8">
        <v>0.23794560000000001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12">
        <v>-1261.7179455999999</v>
      </c>
      <c r="F22" s="13">
        <v>-2.8E-3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456009.79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1"/>
      <c r="G26" s="48"/>
    </row>
    <row r="27" spans="1:7" x14ac:dyDescent="0.25">
      <c r="A27" t="s">
        <v>223</v>
      </c>
      <c r="G27" s="48"/>
    </row>
    <row r="28" spans="1:7" ht="30" customHeight="1" x14ac:dyDescent="0.25">
      <c r="A28" s="75" t="s">
        <v>224</v>
      </c>
      <c r="B28" s="76" t="s">
        <v>896</v>
      </c>
      <c r="G28" s="48"/>
    </row>
    <row r="29" spans="1:7" ht="45" customHeight="1" x14ac:dyDescent="0.25">
      <c r="A29" s="75" t="s">
        <v>226</v>
      </c>
      <c r="B29" s="76" t="s">
        <v>897</v>
      </c>
      <c r="G29" s="48"/>
    </row>
    <row r="30" spans="1:7" x14ac:dyDescent="0.25">
      <c r="A30" s="75"/>
      <c r="B30" s="75"/>
      <c r="G30" s="48"/>
    </row>
    <row r="31" spans="1:7" x14ac:dyDescent="0.25">
      <c r="A31" s="75" t="s">
        <v>228</v>
      </c>
      <c r="B31" s="77">
        <v>7.4967177616633309</v>
      </c>
      <c r="G31" s="48"/>
    </row>
    <row r="32" spans="1:7" x14ac:dyDescent="0.25">
      <c r="A32" s="75"/>
      <c r="B32" s="75"/>
      <c r="G32" s="48"/>
    </row>
    <row r="33" spans="1:7" x14ac:dyDescent="0.25">
      <c r="A33" s="75" t="s">
        <v>229</v>
      </c>
      <c r="B33" s="78">
        <v>0.4516</v>
      </c>
      <c r="G33" s="48"/>
    </row>
    <row r="34" spans="1:7" x14ac:dyDescent="0.25">
      <c r="A34" s="75" t="s">
        <v>230</v>
      </c>
      <c r="B34" s="78">
        <v>0.45221120869716591</v>
      </c>
      <c r="G34" s="48"/>
    </row>
    <row r="35" spans="1:7" x14ac:dyDescent="0.25">
      <c r="A35" s="75"/>
      <c r="B35" s="75"/>
      <c r="G35" s="48"/>
    </row>
    <row r="36" spans="1:7" x14ac:dyDescent="0.25">
      <c r="A36" s="75" t="s">
        <v>231</v>
      </c>
      <c r="B36" s="79">
        <v>45565</v>
      </c>
      <c r="G36" s="48"/>
    </row>
    <row r="37" spans="1:7" x14ac:dyDescent="0.25">
      <c r="G37" s="48"/>
    </row>
    <row r="38" spans="1:7" x14ac:dyDescent="0.25">
      <c r="A38" s="62" t="s">
        <v>232</v>
      </c>
      <c r="G38" s="48"/>
    </row>
    <row r="39" spans="1:7" x14ac:dyDescent="0.25">
      <c r="A39" s="43" t="s">
        <v>233</v>
      </c>
      <c r="B39" s="3" t="s">
        <v>127</v>
      </c>
      <c r="G39" s="48"/>
    </row>
    <row r="40" spans="1:7" x14ac:dyDescent="0.25">
      <c r="A40" s="42" t="s">
        <v>234</v>
      </c>
      <c r="G40" s="48"/>
    </row>
    <row r="41" spans="1:7" x14ac:dyDescent="0.25">
      <c r="A41" s="42" t="s">
        <v>235</v>
      </c>
      <c r="B41" s="3" t="s">
        <v>236</v>
      </c>
      <c r="C41" s="3" t="s">
        <v>236</v>
      </c>
      <c r="G41" s="48"/>
    </row>
    <row r="42" spans="1:7" x14ac:dyDescent="0.25">
      <c r="A42" s="42"/>
      <c r="B42" s="63">
        <v>45382</v>
      </c>
      <c r="C42" s="63">
        <v>45565</v>
      </c>
      <c r="G42" s="48"/>
    </row>
    <row r="43" spans="1:7" x14ac:dyDescent="0.25">
      <c r="A43" s="42" t="s">
        <v>240</v>
      </c>
      <c r="B43">
        <v>11.922599999999999</v>
      </c>
      <c r="C43">
        <v>12.3576</v>
      </c>
      <c r="E43" s="2"/>
      <c r="G43" s="64"/>
    </row>
    <row r="44" spans="1:7" x14ac:dyDescent="0.25">
      <c r="A44" s="42" t="s">
        <v>241</v>
      </c>
      <c r="B44">
        <v>11.922599999999999</v>
      </c>
      <c r="C44">
        <v>12.3576</v>
      </c>
      <c r="E44" s="2"/>
      <c r="G44" s="64"/>
    </row>
    <row r="45" spans="1:7" x14ac:dyDescent="0.25">
      <c r="A45" s="42" t="s">
        <v>709</v>
      </c>
      <c r="B45">
        <v>11.922599999999999</v>
      </c>
      <c r="C45">
        <v>12.3576</v>
      </c>
      <c r="E45" s="2"/>
      <c r="G45" s="64"/>
    </row>
    <row r="46" spans="1:7" x14ac:dyDescent="0.25">
      <c r="A46" s="42" t="s">
        <v>710</v>
      </c>
      <c r="B46">
        <v>11.922599999999999</v>
      </c>
      <c r="C46">
        <v>12.3576</v>
      </c>
      <c r="E46" s="2"/>
      <c r="G46" s="64"/>
    </row>
    <row r="47" spans="1:7" x14ac:dyDescent="0.25">
      <c r="A47" s="42"/>
      <c r="E47" s="2"/>
      <c r="G47" s="64"/>
    </row>
    <row r="48" spans="1:7" x14ac:dyDescent="0.25">
      <c r="A48" s="42" t="s">
        <v>251</v>
      </c>
      <c r="B48" s="3" t="s">
        <v>127</v>
      </c>
      <c r="G48" s="48"/>
    </row>
    <row r="49" spans="1:7" x14ac:dyDescent="0.25">
      <c r="A49" s="42" t="s">
        <v>252</v>
      </c>
      <c r="B49" s="3" t="s">
        <v>127</v>
      </c>
      <c r="G49" s="48"/>
    </row>
    <row r="50" spans="1:7" ht="30" customHeight="1" x14ac:dyDescent="0.25">
      <c r="A50" s="43" t="s">
        <v>253</v>
      </c>
      <c r="B50" s="3" t="s">
        <v>127</v>
      </c>
      <c r="G50" s="48"/>
    </row>
    <row r="51" spans="1:7" ht="30" customHeight="1" x14ac:dyDescent="0.25">
      <c r="A51" s="43" t="s">
        <v>254</v>
      </c>
      <c r="B51" s="3" t="s">
        <v>127</v>
      </c>
      <c r="G51" s="48"/>
    </row>
    <row r="52" spans="1:7" x14ac:dyDescent="0.25">
      <c r="A52" s="42" t="s">
        <v>255</v>
      </c>
      <c r="B52" s="65">
        <f>B34</f>
        <v>0.45221120869716591</v>
      </c>
      <c r="G52" s="48"/>
    </row>
    <row r="53" spans="1:7" ht="30" customHeight="1" x14ac:dyDescent="0.25">
      <c r="A53" s="43" t="s">
        <v>256</v>
      </c>
      <c r="B53" s="3" t="s">
        <v>127</v>
      </c>
      <c r="G53" s="48"/>
    </row>
    <row r="54" spans="1:7" ht="30" customHeight="1" x14ac:dyDescent="0.25">
      <c r="A54" s="43" t="s">
        <v>257</v>
      </c>
      <c r="B54" s="3" t="s">
        <v>127</v>
      </c>
      <c r="G54" s="48"/>
    </row>
    <row r="55" spans="1:7" ht="30" customHeight="1" x14ac:dyDescent="0.25">
      <c r="A55" s="43" t="s">
        <v>258</v>
      </c>
      <c r="B55" s="3" t="s">
        <v>127</v>
      </c>
      <c r="G55" s="48"/>
    </row>
    <row r="56" spans="1:7" x14ac:dyDescent="0.25">
      <c r="A56" s="42" t="s">
        <v>259</v>
      </c>
      <c r="B56" s="3" t="s">
        <v>127</v>
      </c>
      <c r="G56" s="48"/>
    </row>
    <row r="57" spans="1:7" ht="15.75" customHeight="1" thickBot="1" x14ac:dyDescent="0.3">
      <c r="A57" s="66" t="s">
        <v>260</v>
      </c>
      <c r="B57" s="67" t="s">
        <v>127</v>
      </c>
      <c r="C57" s="68"/>
      <c r="D57" s="68"/>
      <c r="E57" s="68"/>
      <c r="F57" s="68"/>
      <c r="G57" s="69"/>
    </row>
    <row r="59" spans="1:7" ht="69.95" customHeight="1" x14ac:dyDescent="0.25">
      <c r="A59" s="128" t="s">
        <v>261</v>
      </c>
      <c r="B59" s="128" t="s">
        <v>262</v>
      </c>
      <c r="C59" s="128" t="s">
        <v>5</v>
      </c>
      <c r="D59" s="128" t="s">
        <v>6</v>
      </c>
    </row>
    <row r="60" spans="1:7" ht="69.95" customHeight="1" x14ac:dyDescent="0.25">
      <c r="A60" s="128" t="s">
        <v>896</v>
      </c>
      <c r="B60" s="128"/>
      <c r="C60" s="128" t="s">
        <v>11</v>
      </c>
      <c r="D60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898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899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41"/>
      <c r="B9" s="18"/>
      <c r="C9" s="18"/>
      <c r="D9" s="7"/>
      <c r="E9" s="8"/>
      <c r="F9" s="9"/>
      <c r="G9" s="56"/>
    </row>
    <row r="10" spans="1:8" x14ac:dyDescent="0.25">
      <c r="A10" s="57" t="s">
        <v>892</v>
      </c>
      <c r="B10" s="18"/>
      <c r="C10" s="18"/>
      <c r="D10" s="7"/>
      <c r="E10" s="8"/>
      <c r="F10" s="9"/>
      <c r="G10" s="56"/>
    </row>
    <row r="11" spans="1:8" x14ac:dyDescent="0.25">
      <c r="A11" s="41" t="s">
        <v>900</v>
      </c>
      <c r="B11" s="18" t="s">
        <v>901</v>
      </c>
      <c r="C11" s="18"/>
      <c r="D11" s="7">
        <v>48080152.002100013</v>
      </c>
      <c r="E11" s="8">
        <v>681670.78</v>
      </c>
      <c r="F11" s="9">
        <v>0.998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681670.78</v>
      </c>
      <c r="F12" s="22">
        <v>0.998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681670.78</v>
      </c>
      <c r="F14" s="22">
        <v>0.998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1578.71</v>
      </c>
      <c r="F17" s="9">
        <v>2.3E-3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1578.71</v>
      </c>
      <c r="F18" s="22">
        <v>2.3E-3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1578.71</v>
      </c>
      <c r="F20" s="22">
        <v>2.3E-3</v>
      </c>
      <c r="G20" s="58"/>
    </row>
    <row r="21" spans="1:7" x14ac:dyDescent="0.25">
      <c r="A21" s="41" t="s">
        <v>218</v>
      </c>
      <c r="B21" s="18"/>
      <c r="C21" s="18"/>
      <c r="D21" s="7"/>
      <c r="E21" s="8">
        <v>0.28768460000000001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12">
        <v>-231.37768460000001</v>
      </c>
      <c r="F22" s="13">
        <v>-2.9999999999999997E-4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683018.4</v>
      </c>
      <c r="F23" s="16">
        <v>1</v>
      </c>
      <c r="G23" s="61"/>
    </row>
    <row r="24" spans="1:7" x14ac:dyDescent="0.25">
      <c r="A24" s="62"/>
      <c r="B24" s="82"/>
      <c r="C24" s="82"/>
      <c r="D24" s="83"/>
      <c r="E24" s="84"/>
      <c r="F24" s="85"/>
      <c r="G24" s="86"/>
    </row>
    <row r="25" spans="1:7" x14ac:dyDescent="0.25">
      <c r="A25" s="62" t="s">
        <v>689</v>
      </c>
      <c r="B25" s="82"/>
      <c r="C25" s="82"/>
      <c r="D25" s="83"/>
      <c r="E25" s="84"/>
      <c r="F25" s="85"/>
      <c r="G25" s="86"/>
    </row>
    <row r="26" spans="1:7" x14ac:dyDescent="0.25">
      <c r="A26" s="42"/>
      <c r="G26" s="48"/>
    </row>
    <row r="27" spans="1:7" x14ac:dyDescent="0.25">
      <c r="A27" t="s">
        <v>223</v>
      </c>
      <c r="G27" s="48"/>
    </row>
    <row r="28" spans="1:7" ht="30" customHeight="1" x14ac:dyDescent="0.25">
      <c r="A28" s="75" t="s">
        <v>224</v>
      </c>
      <c r="B28" s="76" t="s">
        <v>902</v>
      </c>
      <c r="G28" s="48"/>
    </row>
    <row r="29" spans="1:7" ht="45" customHeight="1" x14ac:dyDescent="0.25">
      <c r="A29" s="75" t="s">
        <v>226</v>
      </c>
      <c r="B29" s="76" t="s">
        <v>897</v>
      </c>
      <c r="G29" s="48"/>
    </row>
    <row r="30" spans="1:7" x14ac:dyDescent="0.25">
      <c r="A30" s="75"/>
      <c r="B30" s="75"/>
      <c r="G30" s="48"/>
    </row>
    <row r="31" spans="1:7" x14ac:dyDescent="0.25">
      <c r="A31" s="75" t="s">
        <v>228</v>
      </c>
      <c r="B31" s="77">
        <v>7.2032063457168869</v>
      </c>
      <c r="G31" s="48"/>
    </row>
    <row r="32" spans="1:7" x14ac:dyDescent="0.25">
      <c r="A32" s="75"/>
      <c r="B32" s="75"/>
      <c r="G32" s="48"/>
    </row>
    <row r="33" spans="1:7" x14ac:dyDescent="0.25">
      <c r="A33" s="75" t="s">
        <v>229</v>
      </c>
      <c r="B33" s="78">
        <v>4.2657999999999996</v>
      </c>
      <c r="G33" s="48"/>
    </row>
    <row r="34" spans="1:7" x14ac:dyDescent="0.25">
      <c r="A34" s="75" t="s">
        <v>230</v>
      </c>
      <c r="B34" s="78">
        <v>5.139782337054605</v>
      </c>
      <c r="G34" s="48"/>
    </row>
    <row r="35" spans="1:7" x14ac:dyDescent="0.25">
      <c r="A35" s="75"/>
      <c r="B35" s="75"/>
      <c r="G35" s="48"/>
    </row>
    <row r="36" spans="1:7" x14ac:dyDescent="0.25">
      <c r="A36" s="75" t="s">
        <v>231</v>
      </c>
      <c r="B36" s="79">
        <v>45565</v>
      </c>
      <c r="G36" s="48"/>
    </row>
    <row r="37" spans="1:7" x14ac:dyDescent="0.25">
      <c r="A37" s="42"/>
      <c r="G37" s="48"/>
    </row>
    <row r="38" spans="1:7" x14ac:dyDescent="0.25">
      <c r="A38" s="62" t="s">
        <v>232</v>
      </c>
      <c r="G38" s="48"/>
    </row>
    <row r="39" spans="1:7" x14ac:dyDescent="0.25">
      <c r="A39" s="43" t="s">
        <v>233</v>
      </c>
      <c r="B39" s="3" t="s">
        <v>127</v>
      </c>
      <c r="G39" s="48"/>
    </row>
    <row r="40" spans="1:7" x14ac:dyDescent="0.25">
      <c r="A40" s="42" t="s">
        <v>234</v>
      </c>
      <c r="G40" s="48"/>
    </row>
    <row r="41" spans="1:7" x14ac:dyDescent="0.25">
      <c r="A41" s="42" t="s">
        <v>235</v>
      </c>
      <c r="B41" s="3" t="s">
        <v>236</v>
      </c>
      <c r="C41" s="3" t="s">
        <v>236</v>
      </c>
      <c r="G41" s="48"/>
    </row>
    <row r="42" spans="1:7" x14ac:dyDescent="0.25">
      <c r="A42" s="42"/>
      <c r="B42" s="63">
        <v>45382</v>
      </c>
      <c r="C42" s="63">
        <v>45565</v>
      </c>
      <c r="G42" s="48"/>
    </row>
    <row r="43" spans="1:7" x14ac:dyDescent="0.25">
      <c r="A43" s="42" t="s">
        <v>240</v>
      </c>
      <c r="B43">
        <v>13.5296</v>
      </c>
      <c r="C43">
        <v>14.1373</v>
      </c>
      <c r="E43" s="2"/>
      <c r="G43" s="64"/>
    </row>
    <row r="44" spans="1:7" x14ac:dyDescent="0.25">
      <c r="A44" s="42" t="s">
        <v>241</v>
      </c>
      <c r="B44">
        <v>13.5296</v>
      </c>
      <c r="C44">
        <v>14.1373</v>
      </c>
      <c r="E44" s="2"/>
      <c r="G44" s="64"/>
    </row>
    <row r="45" spans="1:7" x14ac:dyDescent="0.25">
      <c r="A45" s="42" t="s">
        <v>709</v>
      </c>
      <c r="B45">
        <v>13.5296</v>
      </c>
      <c r="C45">
        <v>14.1373</v>
      </c>
      <c r="E45" s="2"/>
      <c r="G45" s="64"/>
    </row>
    <row r="46" spans="1:7" x14ac:dyDescent="0.25">
      <c r="A46" s="42" t="s">
        <v>710</v>
      </c>
      <c r="B46">
        <v>13.5296</v>
      </c>
      <c r="C46">
        <v>14.1373</v>
      </c>
      <c r="E46" s="2"/>
      <c r="G46" s="64"/>
    </row>
    <row r="47" spans="1:7" x14ac:dyDescent="0.25">
      <c r="A47" s="42"/>
      <c r="E47" s="2"/>
      <c r="G47" s="64"/>
    </row>
    <row r="48" spans="1:7" x14ac:dyDescent="0.25">
      <c r="A48" s="42" t="s">
        <v>251</v>
      </c>
      <c r="B48" s="3" t="s">
        <v>127</v>
      </c>
      <c r="G48" s="48"/>
    </row>
    <row r="49" spans="1:7" x14ac:dyDescent="0.25">
      <c r="A49" s="42" t="s">
        <v>252</v>
      </c>
      <c r="B49" s="3" t="s">
        <v>127</v>
      </c>
      <c r="G49" s="48"/>
    </row>
    <row r="50" spans="1:7" ht="30" customHeight="1" x14ac:dyDescent="0.25">
      <c r="A50" s="43" t="s">
        <v>253</v>
      </c>
      <c r="B50" s="3" t="s">
        <v>127</v>
      </c>
      <c r="G50" s="48"/>
    </row>
    <row r="51" spans="1:7" ht="30" customHeight="1" x14ac:dyDescent="0.25">
      <c r="A51" s="43" t="s">
        <v>254</v>
      </c>
      <c r="B51" s="3" t="s">
        <v>127</v>
      </c>
      <c r="G51" s="48"/>
    </row>
    <row r="52" spans="1:7" x14ac:dyDescent="0.25">
      <c r="A52" s="42" t="s">
        <v>255</v>
      </c>
      <c r="B52" s="65">
        <f>B34</f>
        <v>5.139782337054605</v>
      </c>
      <c r="G52" s="48"/>
    </row>
    <row r="53" spans="1:7" ht="30" customHeight="1" x14ac:dyDescent="0.25">
      <c r="A53" s="43" t="s">
        <v>256</v>
      </c>
      <c r="B53" s="3" t="s">
        <v>127</v>
      </c>
      <c r="G53" s="48"/>
    </row>
    <row r="54" spans="1:7" ht="30" customHeight="1" x14ac:dyDescent="0.25">
      <c r="A54" s="43" t="s">
        <v>257</v>
      </c>
      <c r="B54" s="3" t="s">
        <v>127</v>
      </c>
      <c r="G54" s="48"/>
    </row>
    <row r="55" spans="1:7" ht="30" customHeight="1" x14ac:dyDescent="0.25">
      <c r="A55" s="43" t="s">
        <v>258</v>
      </c>
      <c r="B55" s="3" t="s">
        <v>127</v>
      </c>
      <c r="G55" s="48"/>
    </row>
    <row r="56" spans="1:7" x14ac:dyDescent="0.25">
      <c r="A56" s="42" t="s">
        <v>259</v>
      </c>
      <c r="B56" s="3" t="s">
        <v>127</v>
      </c>
      <c r="G56" s="48"/>
    </row>
    <row r="57" spans="1:7" ht="15.75" customHeight="1" thickBot="1" x14ac:dyDescent="0.3">
      <c r="A57" s="66" t="s">
        <v>260</v>
      </c>
      <c r="B57" s="67" t="s">
        <v>127</v>
      </c>
      <c r="C57" s="68"/>
      <c r="D57" s="68"/>
      <c r="E57" s="68"/>
      <c r="F57" s="68"/>
      <c r="G57" s="69"/>
    </row>
    <row r="59" spans="1:7" ht="69.95" customHeight="1" x14ac:dyDescent="0.25">
      <c r="A59" s="128" t="s">
        <v>261</v>
      </c>
      <c r="B59" s="128" t="s">
        <v>262</v>
      </c>
      <c r="C59" s="128" t="s">
        <v>5</v>
      </c>
      <c r="D59" s="128" t="s">
        <v>6</v>
      </c>
    </row>
    <row r="60" spans="1:7" ht="69.95" customHeight="1" x14ac:dyDescent="0.25">
      <c r="A60" s="128" t="s">
        <v>902</v>
      </c>
      <c r="B60" s="128"/>
      <c r="C60" s="128" t="s">
        <v>14</v>
      </c>
      <c r="D60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903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904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41"/>
      <c r="B9" s="18"/>
      <c r="C9" s="18"/>
      <c r="D9" s="7"/>
      <c r="E9" s="8"/>
      <c r="F9" s="9"/>
      <c r="G9" s="56"/>
    </row>
    <row r="10" spans="1:8" x14ac:dyDescent="0.25">
      <c r="A10" s="57" t="s">
        <v>892</v>
      </c>
      <c r="B10" s="18"/>
      <c r="C10" s="18"/>
      <c r="D10" s="7"/>
      <c r="E10" s="8"/>
      <c r="F10" s="9"/>
      <c r="G10" s="56"/>
    </row>
    <row r="11" spans="1:8" x14ac:dyDescent="0.25">
      <c r="A11" s="41" t="s">
        <v>905</v>
      </c>
      <c r="B11" s="18" t="s">
        <v>906</v>
      </c>
      <c r="C11" s="18"/>
      <c r="D11" s="7">
        <v>35882164</v>
      </c>
      <c r="E11" s="8">
        <v>456191.48</v>
      </c>
      <c r="F11" s="9">
        <v>0.98939999999999995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456191.48</v>
      </c>
      <c r="F12" s="22">
        <v>0.98939999999999995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456191.48</v>
      </c>
      <c r="F14" s="22">
        <v>0.98939999999999995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876.84</v>
      </c>
      <c r="F17" s="9">
        <v>1.9E-3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876.84</v>
      </c>
      <c r="F18" s="22">
        <v>1.9E-3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876.84</v>
      </c>
      <c r="F20" s="22">
        <v>1.9E-3</v>
      </c>
      <c r="G20" s="58"/>
    </row>
    <row r="21" spans="1:7" x14ac:dyDescent="0.25">
      <c r="A21" s="41" t="s">
        <v>218</v>
      </c>
      <c r="B21" s="18"/>
      <c r="C21" s="18"/>
      <c r="D21" s="7"/>
      <c r="E21" s="8">
        <v>0.15978429999999999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8">
        <v>4000.2602157000001</v>
      </c>
      <c r="F22" s="9">
        <v>8.6999999999999994E-3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461068.74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G26" s="48"/>
    </row>
    <row r="27" spans="1:7" x14ac:dyDescent="0.25">
      <c r="A27" t="s">
        <v>223</v>
      </c>
      <c r="G27" s="48"/>
    </row>
    <row r="28" spans="1:7" ht="30" customHeight="1" x14ac:dyDescent="0.25">
      <c r="A28" s="75" t="s">
        <v>224</v>
      </c>
      <c r="B28" s="76" t="s">
        <v>907</v>
      </c>
      <c r="G28" s="48"/>
    </row>
    <row r="29" spans="1:7" ht="45" customHeight="1" x14ac:dyDescent="0.25">
      <c r="A29" s="75" t="s">
        <v>226</v>
      </c>
      <c r="B29" s="76" t="s">
        <v>897</v>
      </c>
      <c r="G29" s="48"/>
    </row>
    <row r="30" spans="1:7" x14ac:dyDescent="0.25">
      <c r="A30" s="75"/>
      <c r="B30" s="75"/>
      <c r="G30" s="48"/>
    </row>
    <row r="31" spans="1:7" x14ac:dyDescent="0.25">
      <c r="A31" s="75" t="s">
        <v>228</v>
      </c>
      <c r="B31" s="77">
        <v>7.1591564769631191</v>
      </c>
      <c r="G31" s="48"/>
    </row>
    <row r="32" spans="1:7" x14ac:dyDescent="0.25">
      <c r="A32" s="75"/>
      <c r="B32" s="75"/>
      <c r="G32" s="48"/>
    </row>
    <row r="33" spans="1:7" x14ac:dyDescent="0.25">
      <c r="A33" s="75" t="s">
        <v>229</v>
      </c>
      <c r="B33" s="78">
        <v>5.1167999999999996</v>
      </c>
      <c r="G33" s="48"/>
    </row>
    <row r="34" spans="1:7" x14ac:dyDescent="0.25">
      <c r="A34" s="75" t="s">
        <v>230</v>
      </c>
      <c r="B34" s="78">
        <v>6.2420134917382768</v>
      </c>
      <c r="G34" s="48"/>
    </row>
    <row r="35" spans="1:7" x14ac:dyDescent="0.25">
      <c r="A35" s="75"/>
      <c r="B35" s="75"/>
      <c r="G35" s="48"/>
    </row>
    <row r="36" spans="1:7" x14ac:dyDescent="0.25">
      <c r="A36" s="75" t="s">
        <v>231</v>
      </c>
      <c r="B36" s="79">
        <v>45565</v>
      </c>
      <c r="G36" s="48"/>
    </row>
    <row r="37" spans="1:7" x14ac:dyDescent="0.25">
      <c r="A37" s="42"/>
      <c r="G37" s="48"/>
    </row>
    <row r="38" spans="1:7" x14ac:dyDescent="0.25">
      <c r="A38" s="62" t="s">
        <v>232</v>
      </c>
      <c r="G38" s="48"/>
    </row>
    <row r="39" spans="1:7" x14ac:dyDescent="0.25">
      <c r="A39" s="43" t="s">
        <v>233</v>
      </c>
      <c r="B39" s="3" t="s">
        <v>127</v>
      </c>
      <c r="G39" s="48"/>
    </row>
    <row r="40" spans="1:7" x14ac:dyDescent="0.25">
      <c r="A40" s="42" t="s">
        <v>234</v>
      </c>
      <c r="G40" s="48"/>
    </row>
    <row r="41" spans="1:7" x14ac:dyDescent="0.25">
      <c r="A41" s="42" t="s">
        <v>235</v>
      </c>
      <c r="B41" s="3" t="s">
        <v>236</v>
      </c>
      <c r="C41" s="3" t="s">
        <v>236</v>
      </c>
      <c r="G41" s="48"/>
    </row>
    <row r="42" spans="1:7" x14ac:dyDescent="0.25">
      <c r="A42" s="42"/>
      <c r="B42" s="63">
        <v>45382</v>
      </c>
      <c r="C42" s="63">
        <v>45565</v>
      </c>
      <c r="G42" s="48"/>
    </row>
    <row r="43" spans="1:7" x14ac:dyDescent="0.25">
      <c r="A43" s="42" t="s">
        <v>240</v>
      </c>
      <c r="B43">
        <v>12.1084</v>
      </c>
      <c r="C43">
        <v>12.6839</v>
      </c>
      <c r="E43" s="2"/>
      <c r="G43" s="64"/>
    </row>
    <row r="44" spans="1:7" x14ac:dyDescent="0.25">
      <c r="A44" s="42" t="s">
        <v>241</v>
      </c>
      <c r="B44">
        <v>12.1084</v>
      </c>
      <c r="C44">
        <v>12.6839</v>
      </c>
      <c r="E44" s="2"/>
      <c r="G44" s="64"/>
    </row>
    <row r="45" spans="1:7" x14ac:dyDescent="0.25">
      <c r="A45" s="42" t="s">
        <v>709</v>
      </c>
      <c r="B45">
        <v>12.1084</v>
      </c>
      <c r="C45">
        <v>12.6839</v>
      </c>
      <c r="E45" s="2"/>
      <c r="G45" s="64"/>
    </row>
    <row r="46" spans="1:7" x14ac:dyDescent="0.25">
      <c r="A46" s="42" t="s">
        <v>710</v>
      </c>
      <c r="B46">
        <v>12.1084</v>
      </c>
      <c r="C46">
        <v>12.6839</v>
      </c>
      <c r="E46" s="2"/>
      <c r="G46" s="64"/>
    </row>
    <row r="47" spans="1:7" x14ac:dyDescent="0.25">
      <c r="A47" s="42"/>
      <c r="E47" s="2"/>
      <c r="G47" s="64"/>
    </row>
    <row r="48" spans="1:7" x14ac:dyDescent="0.25">
      <c r="A48" s="42" t="s">
        <v>251</v>
      </c>
      <c r="B48" s="3" t="s">
        <v>127</v>
      </c>
      <c r="G48" s="48"/>
    </row>
    <row r="49" spans="1:7" x14ac:dyDescent="0.25">
      <c r="A49" s="42" t="s">
        <v>252</v>
      </c>
      <c r="B49" s="3" t="s">
        <v>127</v>
      </c>
      <c r="G49" s="48"/>
    </row>
    <row r="50" spans="1:7" ht="30" customHeight="1" x14ac:dyDescent="0.25">
      <c r="A50" s="43" t="s">
        <v>253</v>
      </c>
      <c r="B50" s="3" t="s">
        <v>127</v>
      </c>
      <c r="G50" s="48"/>
    </row>
    <row r="51" spans="1:7" ht="30" customHeight="1" x14ac:dyDescent="0.25">
      <c r="A51" s="43" t="s">
        <v>254</v>
      </c>
      <c r="B51" s="3" t="s">
        <v>127</v>
      </c>
      <c r="G51" s="48"/>
    </row>
    <row r="52" spans="1:7" x14ac:dyDescent="0.25">
      <c r="A52" s="42" t="s">
        <v>255</v>
      </c>
      <c r="B52" s="65">
        <f>B34</f>
        <v>6.2420134917382768</v>
      </c>
      <c r="G52" s="48"/>
    </row>
    <row r="53" spans="1:7" ht="30" customHeight="1" x14ac:dyDescent="0.25">
      <c r="A53" s="43" t="s">
        <v>256</v>
      </c>
      <c r="B53" s="3" t="s">
        <v>127</v>
      </c>
      <c r="G53" s="48"/>
    </row>
    <row r="54" spans="1:7" ht="30" customHeight="1" x14ac:dyDescent="0.25">
      <c r="A54" s="43" t="s">
        <v>257</v>
      </c>
      <c r="B54" s="3" t="s">
        <v>127</v>
      </c>
      <c r="G54" s="48"/>
    </row>
    <row r="55" spans="1:7" ht="30" customHeight="1" x14ac:dyDescent="0.25">
      <c r="A55" s="43" t="s">
        <v>258</v>
      </c>
      <c r="B55" s="3" t="s">
        <v>127</v>
      </c>
      <c r="G55" s="48"/>
    </row>
    <row r="56" spans="1:7" x14ac:dyDescent="0.25">
      <c r="A56" s="42" t="s">
        <v>259</v>
      </c>
      <c r="B56" s="3" t="s">
        <v>127</v>
      </c>
      <c r="G56" s="48"/>
    </row>
    <row r="57" spans="1:7" ht="15.75" customHeight="1" thickBot="1" x14ac:dyDescent="0.3">
      <c r="A57" s="66" t="s">
        <v>260</v>
      </c>
      <c r="B57" s="67" t="s">
        <v>127</v>
      </c>
      <c r="C57" s="68"/>
      <c r="D57" s="68"/>
      <c r="E57" s="68"/>
      <c r="F57" s="68"/>
      <c r="G57" s="69"/>
    </row>
    <row r="59" spans="1:7" ht="69.95" customHeight="1" x14ac:dyDescent="0.25">
      <c r="A59" s="128" t="s">
        <v>261</v>
      </c>
      <c r="B59" s="128" t="s">
        <v>262</v>
      </c>
      <c r="C59" s="128" t="s">
        <v>5</v>
      </c>
      <c r="D59" s="128" t="s">
        <v>6</v>
      </c>
    </row>
    <row r="60" spans="1:7" ht="69.95" customHeight="1" x14ac:dyDescent="0.25">
      <c r="A60" s="128" t="s">
        <v>907</v>
      </c>
      <c r="B60" s="128"/>
      <c r="C60" s="128" t="s">
        <v>16</v>
      </c>
      <c r="D60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1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908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909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41"/>
      <c r="B9" s="18"/>
      <c r="C9" s="18"/>
      <c r="D9" s="7"/>
      <c r="E9" s="8"/>
      <c r="F9" s="9"/>
      <c r="G9" s="56"/>
    </row>
    <row r="10" spans="1:8" x14ac:dyDescent="0.25">
      <c r="A10" s="57" t="s">
        <v>892</v>
      </c>
      <c r="B10" s="18"/>
      <c r="C10" s="18"/>
      <c r="D10" s="7"/>
      <c r="E10" s="8"/>
      <c r="F10" s="9"/>
      <c r="G10" s="56"/>
    </row>
    <row r="11" spans="1:8" x14ac:dyDescent="0.25">
      <c r="A11" s="41" t="s">
        <v>910</v>
      </c>
      <c r="B11" s="18" t="s">
        <v>911</v>
      </c>
      <c r="C11" s="18"/>
      <c r="D11" s="7">
        <v>37798186</v>
      </c>
      <c r="E11" s="8">
        <v>451658.08</v>
      </c>
      <c r="F11" s="9">
        <v>0.99850000000000005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451658.08</v>
      </c>
      <c r="F12" s="22">
        <v>0.99850000000000005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451658.08</v>
      </c>
      <c r="F14" s="22">
        <v>0.99850000000000005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834.85</v>
      </c>
      <c r="F17" s="9">
        <v>1.8E-3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834.85</v>
      </c>
      <c r="F18" s="22">
        <v>1.8E-3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834.85</v>
      </c>
      <c r="F20" s="22">
        <v>1.8E-3</v>
      </c>
      <c r="G20" s="58"/>
    </row>
    <row r="21" spans="1:7" x14ac:dyDescent="0.25">
      <c r="A21" s="41" t="s">
        <v>218</v>
      </c>
      <c r="B21" s="18"/>
      <c r="C21" s="18"/>
      <c r="D21" s="7"/>
      <c r="E21" s="8">
        <v>0.1521322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12">
        <v>-134.6021322</v>
      </c>
      <c r="F22" s="13">
        <v>-2.9999999999999997E-4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452358.48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62"/>
      <c r="G26" s="48"/>
    </row>
    <row r="27" spans="1:7" x14ac:dyDescent="0.25">
      <c r="A27" s="42" t="s">
        <v>223</v>
      </c>
      <c r="G27" s="48"/>
    </row>
    <row r="28" spans="1:7" ht="30" customHeight="1" x14ac:dyDescent="0.25">
      <c r="A28" s="80" t="s">
        <v>224</v>
      </c>
      <c r="B28" s="76" t="s">
        <v>912</v>
      </c>
      <c r="G28" s="48"/>
    </row>
    <row r="29" spans="1:7" ht="45" customHeight="1" x14ac:dyDescent="0.25">
      <c r="A29" s="80" t="s">
        <v>226</v>
      </c>
      <c r="B29" s="76" t="s">
        <v>897</v>
      </c>
      <c r="G29" s="48"/>
    </row>
    <row r="30" spans="1:7" x14ac:dyDescent="0.25">
      <c r="A30" s="80"/>
      <c r="B30" s="75"/>
      <c r="G30" s="48"/>
    </row>
    <row r="31" spans="1:7" x14ac:dyDescent="0.25">
      <c r="A31" s="80" t="s">
        <v>228</v>
      </c>
      <c r="B31" s="77">
        <v>7.1692947220635901</v>
      </c>
      <c r="G31" s="48"/>
    </row>
    <row r="32" spans="1:7" x14ac:dyDescent="0.25">
      <c r="A32" s="80"/>
      <c r="B32" s="75"/>
      <c r="G32" s="48"/>
    </row>
    <row r="33" spans="1:7" x14ac:dyDescent="0.25">
      <c r="A33" s="80" t="s">
        <v>229</v>
      </c>
      <c r="B33" s="78">
        <v>5.7641999999999998</v>
      </c>
      <c r="G33" s="48"/>
    </row>
    <row r="34" spans="1:7" x14ac:dyDescent="0.25">
      <c r="A34" s="80" t="s">
        <v>230</v>
      </c>
      <c r="B34" s="78">
        <v>7.417092795044371</v>
      </c>
      <c r="G34" s="48"/>
    </row>
    <row r="35" spans="1:7" x14ac:dyDescent="0.25">
      <c r="A35" s="80"/>
      <c r="B35" s="75"/>
      <c r="G35" s="48"/>
    </row>
    <row r="36" spans="1:7" x14ac:dyDescent="0.25">
      <c r="A36" s="80" t="s">
        <v>231</v>
      </c>
      <c r="B36" s="79">
        <v>45565</v>
      </c>
      <c r="G36" s="48"/>
    </row>
    <row r="37" spans="1:7" x14ac:dyDescent="0.25">
      <c r="A37" s="42"/>
      <c r="G37" s="48"/>
    </row>
    <row r="38" spans="1:7" x14ac:dyDescent="0.25">
      <c r="A38" s="42"/>
      <c r="G38" s="48"/>
    </row>
    <row r="39" spans="1:7" x14ac:dyDescent="0.25">
      <c r="A39" s="62" t="s">
        <v>232</v>
      </c>
      <c r="G39" s="48"/>
    </row>
    <row r="40" spans="1:7" x14ac:dyDescent="0.25">
      <c r="A40" s="43" t="s">
        <v>233</v>
      </c>
      <c r="B40" s="3" t="s">
        <v>127</v>
      </c>
      <c r="G40" s="48"/>
    </row>
    <row r="41" spans="1:7" x14ac:dyDescent="0.25">
      <c r="A41" s="42" t="s">
        <v>234</v>
      </c>
      <c r="G41" s="48"/>
    </row>
    <row r="42" spans="1:7" x14ac:dyDescent="0.25">
      <c r="A42" s="42" t="s">
        <v>235</v>
      </c>
      <c r="B42" s="3" t="s">
        <v>236</v>
      </c>
      <c r="C42" s="3" t="s">
        <v>236</v>
      </c>
      <c r="G42" s="48"/>
    </row>
    <row r="43" spans="1:7" x14ac:dyDescent="0.25">
      <c r="A43" s="42"/>
      <c r="B43" s="63">
        <v>45382</v>
      </c>
      <c r="C43" s="63">
        <v>45565</v>
      </c>
      <c r="G43" s="48"/>
    </row>
    <row r="44" spans="1:7" x14ac:dyDescent="0.25">
      <c r="A44" s="42" t="s">
        <v>240</v>
      </c>
      <c r="B44" s="71">
        <v>11.352</v>
      </c>
      <c r="C44">
        <v>11.9238</v>
      </c>
      <c r="E44" s="2"/>
      <c r="G44" s="64"/>
    </row>
    <row r="45" spans="1:7" x14ac:dyDescent="0.25">
      <c r="A45" s="42" t="s">
        <v>241</v>
      </c>
      <c r="B45" s="71">
        <v>11.352</v>
      </c>
      <c r="C45">
        <v>11.9238</v>
      </c>
      <c r="E45" s="2"/>
      <c r="G45" s="64"/>
    </row>
    <row r="46" spans="1:7" x14ac:dyDescent="0.25">
      <c r="A46" s="42" t="s">
        <v>709</v>
      </c>
      <c r="B46" s="71">
        <v>11.352</v>
      </c>
      <c r="C46">
        <v>11.9238</v>
      </c>
      <c r="E46" s="2"/>
      <c r="G46" s="64"/>
    </row>
    <row r="47" spans="1:7" x14ac:dyDescent="0.25">
      <c r="A47" s="42" t="s">
        <v>710</v>
      </c>
      <c r="B47" s="71">
        <v>11.352</v>
      </c>
      <c r="C47">
        <v>11.9238</v>
      </c>
      <c r="E47" s="2"/>
      <c r="G47" s="64"/>
    </row>
    <row r="48" spans="1:7" x14ac:dyDescent="0.25">
      <c r="A48" s="42"/>
      <c r="E48" s="2"/>
      <c r="G48" s="64"/>
    </row>
    <row r="49" spans="1:7" x14ac:dyDescent="0.25">
      <c r="A49" s="42" t="s">
        <v>251</v>
      </c>
      <c r="B49" s="3" t="s">
        <v>127</v>
      </c>
      <c r="G49" s="48"/>
    </row>
    <row r="50" spans="1:7" x14ac:dyDescent="0.25">
      <c r="A50" s="42" t="s">
        <v>252</v>
      </c>
      <c r="B50" s="3" t="s">
        <v>127</v>
      </c>
      <c r="G50" s="48"/>
    </row>
    <row r="51" spans="1:7" ht="30" customHeight="1" x14ac:dyDescent="0.25">
      <c r="A51" s="43" t="s">
        <v>253</v>
      </c>
      <c r="B51" s="3" t="s">
        <v>127</v>
      </c>
      <c r="G51" s="48"/>
    </row>
    <row r="52" spans="1:7" ht="30" customHeight="1" x14ac:dyDescent="0.25">
      <c r="A52" s="43" t="s">
        <v>254</v>
      </c>
      <c r="B52" s="3" t="s">
        <v>127</v>
      </c>
      <c r="G52" s="48"/>
    </row>
    <row r="53" spans="1:7" x14ac:dyDescent="0.25">
      <c r="A53" s="42" t="s">
        <v>255</v>
      </c>
      <c r="B53" s="65">
        <f>B34</f>
        <v>7.417092795044371</v>
      </c>
      <c r="G53" s="48"/>
    </row>
    <row r="54" spans="1:7" ht="32.450000000000003" customHeight="1" x14ac:dyDescent="0.25">
      <c r="A54" s="43" t="s">
        <v>256</v>
      </c>
      <c r="B54" s="3" t="s">
        <v>127</v>
      </c>
      <c r="G54" s="48"/>
    </row>
    <row r="55" spans="1:7" ht="30" customHeight="1" x14ac:dyDescent="0.25">
      <c r="A55" s="43" t="s">
        <v>257</v>
      </c>
      <c r="B55" s="3" t="s">
        <v>127</v>
      </c>
      <c r="G55" s="48"/>
    </row>
    <row r="56" spans="1:7" ht="30" customHeight="1" x14ac:dyDescent="0.25">
      <c r="A56" s="43" t="s">
        <v>258</v>
      </c>
      <c r="B56" s="3" t="s">
        <v>127</v>
      </c>
      <c r="G56" s="48"/>
    </row>
    <row r="57" spans="1:7" x14ac:dyDescent="0.25">
      <c r="A57" s="42" t="s">
        <v>259</v>
      </c>
      <c r="B57" s="3" t="s">
        <v>127</v>
      </c>
      <c r="G57" s="48"/>
    </row>
    <row r="58" spans="1:7" ht="15.75" customHeight="1" thickBot="1" x14ac:dyDescent="0.3">
      <c r="A58" s="66" t="s">
        <v>260</v>
      </c>
      <c r="B58" s="67" t="s">
        <v>127</v>
      </c>
      <c r="C58" s="68"/>
      <c r="D58" s="68"/>
      <c r="E58" s="68"/>
      <c r="F58" s="68"/>
      <c r="G58" s="69"/>
    </row>
    <row r="60" spans="1:7" ht="69.95" customHeight="1" x14ac:dyDescent="0.25">
      <c r="A60" s="128" t="s">
        <v>261</v>
      </c>
      <c r="B60" s="128" t="s">
        <v>262</v>
      </c>
      <c r="C60" s="128" t="s">
        <v>5</v>
      </c>
      <c r="D60" s="128" t="s">
        <v>6</v>
      </c>
    </row>
    <row r="61" spans="1:7" ht="69.95" customHeight="1" x14ac:dyDescent="0.25">
      <c r="A61" s="128" t="s">
        <v>913</v>
      </c>
      <c r="B61" s="128"/>
      <c r="C61" s="128" t="s">
        <v>18</v>
      </c>
      <c r="D61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1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0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914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915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41"/>
      <c r="B9" s="18"/>
      <c r="C9" s="18"/>
      <c r="D9" s="7"/>
      <c r="E9" s="8"/>
      <c r="F9" s="9"/>
      <c r="G9" s="56"/>
    </row>
    <row r="10" spans="1:8" x14ac:dyDescent="0.25">
      <c r="A10" s="57" t="s">
        <v>892</v>
      </c>
      <c r="B10" s="18"/>
      <c r="C10" s="18"/>
      <c r="D10" s="7"/>
      <c r="E10" s="8"/>
      <c r="F10" s="9"/>
      <c r="G10" s="56"/>
    </row>
    <row r="11" spans="1:8" x14ac:dyDescent="0.25">
      <c r="A11" s="41" t="s">
        <v>916</v>
      </c>
      <c r="B11" s="18" t="s">
        <v>917</v>
      </c>
      <c r="C11" s="18"/>
      <c r="D11" s="7">
        <v>19193715</v>
      </c>
      <c r="E11" s="8">
        <v>223161.49</v>
      </c>
      <c r="F11" s="9">
        <v>0.99750000000000005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223161.49</v>
      </c>
      <c r="F12" s="22">
        <v>0.99750000000000005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223161.49</v>
      </c>
      <c r="F14" s="22">
        <v>0.99750000000000005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629.89</v>
      </c>
      <c r="F17" s="9">
        <v>2.8E-3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629.89</v>
      </c>
      <c r="F18" s="22">
        <v>2.8E-3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629.89</v>
      </c>
      <c r="F20" s="22">
        <v>2.8E-3</v>
      </c>
      <c r="G20" s="58"/>
    </row>
    <row r="21" spans="1:7" x14ac:dyDescent="0.25">
      <c r="A21" s="41" t="s">
        <v>218</v>
      </c>
      <c r="B21" s="18"/>
      <c r="C21" s="18"/>
      <c r="D21" s="7"/>
      <c r="E21" s="8">
        <v>0.1147823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12">
        <v>-67.744782299999997</v>
      </c>
      <c r="F22" s="13">
        <v>-2.9999999999999997E-4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223723.75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42"/>
      <c r="G26" s="48"/>
    </row>
    <row r="27" spans="1:7" x14ac:dyDescent="0.25">
      <c r="A27" t="s">
        <v>223</v>
      </c>
      <c r="G27" s="48"/>
    </row>
    <row r="28" spans="1:7" ht="30" customHeight="1" x14ac:dyDescent="0.25">
      <c r="A28" s="75" t="s">
        <v>224</v>
      </c>
      <c r="B28" s="76" t="s">
        <v>918</v>
      </c>
      <c r="G28" s="48"/>
    </row>
    <row r="29" spans="1:7" ht="45" customHeight="1" x14ac:dyDescent="0.25">
      <c r="A29" s="75" t="s">
        <v>226</v>
      </c>
      <c r="B29" s="76" t="s">
        <v>897</v>
      </c>
      <c r="G29" s="48"/>
    </row>
    <row r="30" spans="1:7" x14ac:dyDescent="0.25">
      <c r="A30" s="75"/>
      <c r="B30" s="75"/>
      <c r="G30" s="48"/>
    </row>
    <row r="31" spans="1:7" x14ac:dyDescent="0.25">
      <c r="A31" s="75" t="s">
        <v>228</v>
      </c>
      <c r="B31" s="77">
        <v>7.0969738241289821</v>
      </c>
      <c r="G31" s="48"/>
    </row>
    <row r="32" spans="1:7" x14ac:dyDescent="0.25">
      <c r="A32" s="75"/>
      <c r="B32" s="75"/>
      <c r="G32" s="48"/>
    </row>
    <row r="33" spans="1:7" x14ac:dyDescent="0.25">
      <c r="A33" s="75" t="s">
        <v>229</v>
      </c>
      <c r="B33" s="78">
        <v>6.2111000000000001</v>
      </c>
      <c r="G33" s="48"/>
    </row>
    <row r="34" spans="1:7" x14ac:dyDescent="0.25">
      <c r="A34" s="75" t="s">
        <v>230</v>
      </c>
      <c r="B34" s="78">
        <v>8.3530980685578484</v>
      </c>
      <c r="G34" s="48"/>
    </row>
    <row r="35" spans="1:7" x14ac:dyDescent="0.25">
      <c r="A35" s="75"/>
      <c r="B35" s="75"/>
      <c r="G35" s="48"/>
    </row>
    <row r="36" spans="1:7" x14ac:dyDescent="0.25">
      <c r="A36" s="75" t="s">
        <v>231</v>
      </c>
      <c r="B36" s="79">
        <v>45565</v>
      </c>
      <c r="G36" s="48"/>
    </row>
    <row r="37" spans="1:7" x14ac:dyDescent="0.25">
      <c r="G37" s="48"/>
    </row>
    <row r="38" spans="1:7" x14ac:dyDescent="0.25">
      <c r="A38" s="42"/>
      <c r="G38" s="48"/>
    </row>
    <row r="39" spans="1:7" x14ac:dyDescent="0.25">
      <c r="A39" s="62" t="s">
        <v>232</v>
      </c>
      <c r="G39" s="48"/>
    </row>
    <row r="40" spans="1:7" x14ac:dyDescent="0.25">
      <c r="A40" s="43" t="s">
        <v>233</v>
      </c>
      <c r="B40" s="3" t="s">
        <v>127</v>
      </c>
      <c r="G40" s="48"/>
    </row>
    <row r="41" spans="1:7" x14ac:dyDescent="0.25">
      <c r="A41" s="42" t="s">
        <v>234</v>
      </c>
      <c r="G41" s="48"/>
    </row>
    <row r="42" spans="1:7" x14ac:dyDescent="0.25">
      <c r="A42" s="42" t="s">
        <v>235</v>
      </c>
      <c r="B42" s="3" t="s">
        <v>236</v>
      </c>
      <c r="C42" s="3" t="s">
        <v>236</v>
      </c>
      <c r="G42" s="48"/>
    </row>
    <row r="43" spans="1:7" x14ac:dyDescent="0.25">
      <c r="A43" s="42"/>
      <c r="B43" s="63">
        <v>45382</v>
      </c>
      <c r="C43" s="63">
        <v>45565</v>
      </c>
      <c r="G43" s="48"/>
    </row>
    <row r="44" spans="1:7" x14ac:dyDescent="0.25">
      <c r="A44" s="42" t="s">
        <v>745</v>
      </c>
      <c r="B44">
        <v>11.1348</v>
      </c>
      <c r="C44">
        <v>11.655099999999999</v>
      </c>
      <c r="E44" s="2"/>
      <c r="G44" s="64"/>
    </row>
    <row r="45" spans="1:7" x14ac:dyDescent="0.25">
      <c r="A45" s="42" t="s">
        <v>241</v>
      </c>
      <c r="B45">
        <v>11.1348</v>
      </c>
      <c r="C45">
        <v>11.655099999999999</v>
      </c>
      <c r="E45" s="2"/>
      <c r="G45" s="64"/>
    </row>
    <row r="46" spans="1:7" x14ac:dyDescent="0.25">
      <c r="A46" s="42" t="s">
        <v>746</v>
      </c>
      <c r="B46">
        <v>11.1348</v>
      </c>
      <c r="C46">
        <v>11.655099999999999</v>
      </c>
      <c r="E46" s="2"/>
      <c r="G46" s="64"/>
    </row>
    <row r="47" spans="1:7" x14ac:dyDescent="0.25">
      <c r="A47" s="42" t="s">
        <v>710</v>
      </c>
      <c r="B47">
        <v>11.1348</v>
      </c>
      <c r="C47">
        <v>11.655099999999999</v>
      </c>
      <c r="E47" s="2"/>
      <c r="G47" s="64"/>
    </row>
    <row r="48" spans="1:7" x14ac:dyDescent="0.25">
      <c r="A48" s="42"/>
      <c r="E48" s="2"/>
      <c r="G48" s="64"/>
    </row>
    <row r="49" spans="1:7" x14ac:dyDescent="0.25">
      <c r="A49" s="42" t="s">
        <v>251</v>
      </c>
      <c r="B49" s="3" t="s">
        <v>127</v>
      </c>
      <c r="G49" s="48"/>
    </row>
    <row r="50" spans="1:7" x14ac:dyDescent="0.25">
      <c r="A50" s="42" t="s">
        <v>252</v>
      </c>
      <c r="B50" s="3" t="s">
        <v>127</v>
      </c>
      <c r="G50" s="48"/>
    </row>
    <row r="51" spans="1:7" ht="30" customHeight="1" x14ac:dyDescent="0.25">
      <c r="A51" s="43" t="s">
        <v>253</v>
      </c>
      <c r="B51" s="3" t="s">
        <v>127</v>
      </c>
      <c r="G51" s="48"/>
    </row>
    <row r="52" spans="1:7" ht="30" customHeight="1" x14ac:dyDescent="0.25">
      <c r="A52" s="43" t="s">
        <v>254</v>
      </c>
      <c r="B52" s="3" t="s">
        <v>127</v>
      </c>
      <c r="G52" s="48"/>
    </row>
    <row r="53" spans="1:7" x14ac:dyDescent="0.25">
      <c r="A53" s="42" t="s">
        <v>255</v>
      </c>
      <c r="B53" s="65">
        <f>B34</f>
        <v>8.3530980685578484</v>
      </c>
      <c r="G53" s="48"/>
    </row>
    <row r="54" spans="1:7" ht="30" customHeight="1" x14ac:dyDescent="0.25">
      <c r="A54" s="43" t="s">
        <v>256</v>
      </c>
      <c r="B54" s="3" t="s">
        <v>127</v>
      </c>
      <c r="G54" s="48"/>
    </row>
    <row r="55" spans="1:7" ht="45" customHeight="1" x14ac:dyDescent="0.25">
      <c r="A55" s="43" t="s">
        <v>257</v>
      </c>
      <c r="B55" s="3" t="s">
        <v>127</v>
      </c>
      <c r="G55" s="48"/>
    </row>
    <row r="56" spans="1:7" ht="30" customHeight="1" x14ac:dyDescent="0.25">
      <c r="A56" s="43" t="s">
        <v>258</v>
      </c>
      <c r="B56" s="3" t="s">
        <v>127</v>
      </c>
      <c r="G56" s="48"/>
    </row>
    <row r="57" spans="1:7" x14ac:dyDescent="0.25">
      <c r="A57" s="42" t="s">
        <v>259</v>
      </c>
      <c r="B57" s="3" t="s">
        <v>127</v>
      </c>
      <c r="G57" s="48"/>
    </row>
    <row r="58" spans="1:7" ht="15.75" customHeight="1" thickBot="1" x14ac:dyDescent="0.3">
      <c r="A58" s="66" t="s">
        <v>260</v>
      </c>
      <c r="B58" s="67" t="s">
        <v>127</v>
      </c>
      <c r="C58" s="68"/>
      <c r="D58" s="68"/>
      <c r="E58" s="68"/>
      <c r="F58" s="68"/>
      <c r="G58" s="69"/>
    </row>
    <row r="60" spans="1:7" ht="69.95" customHeight="1" x14ac:dyDescent="0.25">
      <c r="A60" s="128" t="s">
        <v>261</v>
      </c>
      <c r="B60" s="128" t="s">
        <v>262</v>
      </c>
      <c r="C60" s="128" t="s">
        <v>5</v>
      </c>
      <c r="D60" s="128" t="s">
        <v>6</v>
      </c>
    </row>
    <row r="61" spans="1:7" ht="69.95" customHeight="1" x14ac:dyDescent="0.25">
      <c r="A61" s="128" t="s">
        <v>919</v>
      </c>
      <c r="B61" s="128"/>
      <c r="C61" s="128" t="s">
        <v>20</v>
      </c>
      <c r="D61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8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920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921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57" t="s">
        <v>128</v>
      </c>
      <c r="B10" s="18"/>
      <c r="C10" s="18"/>
      <c r="D10" s="7"/>
      <c r="E10" s="8"/>
      <c r="F10" s="9"/>
      <c r="G10" s="56"/>
    </row>
    <row r="11" spans="1:8" x14ac:dyDescent="0.25">
      <c r="A11" s="57" t="s">
        <v>129</v>
      </c>
      <c r="B11" s="18"/>
      <c r="C11" s="18"/>
      <c r="D11" s="7"/>
      <c r="E11" s="8"/>
      <c r="F11" s="9"/>
      <c r="G11" s="56"/>
    </row>
    <row r="12" spans="1:8" x14ac:dyDescent="0.25">
      <c r="A12" s="57" t="s">
        <v>130</v>
      </c>
      <c r="B12" s="18"/>
      <c r="C12" s="18"/>
      <c r="D12" s="7"/>
      <c r="E12" s="23" t="s">
        <v>127</v>
      </c>
      <c r="F12" s="24" t="s">
        <v>127</v>
      </c>
      <c r="G12" s="56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7" t="s">
        <v>131</v>
      </c>
      <c r="B14" s="18"/>
      <c r="C14" s="18"/>
      <c r="D14" s="7"/>
      <c r="E14" s="8"/>
      <c r="F14" s="9"/>
      <c r="G14" s="56"/>
    </row>
    <row r="15" spans="1:8" x14ac:dyDescent="0.25">
      <c r="A15" s="41" t="s">
        <v>922</v>
      </c>
      <c r="B15" s="18" t="s">
        <v>923</v>
      </c>
      <c r="C15" s="18" t="s">
        <v>134</v>
      </c>
      <c r="D15" s="7">
        <v>6000000</v>
      </c>
      <c r="E15" s="8">
        <v>6304</v>
      </c>
      <c r="F15" s="9">
        <v>0.36799999999999999</v>
      </c>
      <c r="G15" s="56">
        <v>7.0101284848999995E-2</v>
      </c>
    </row>
    <row r="16" spans="1:8" x14ac:dyDescent="0.25">
      <c r="A16" s="41" t="s">
        <v>924</v>
      </c>
      <c r="B16" s="18" t="s">
        <v>925</v>
      </c>
      <c r="C16" s="18" t="s">
        <v>134</v>
      </c>
      <c r="D16" s="7">
        <v>4000000</v>
      </c>
      <c r="E16" s="8">
        <v>4097.18</v>
      </c>
      <c r="F16" s="9">
        <v>0.2392</v>
      </c>
      <c r="G16" s="56">
        <v>6.8634927504000007E-2</v>
      </c>
    </row>
    <row r="17" spans="1:7" x14ac:dyDescent="0.25">
      <c r="A17" s="41" t="s">
        <v>926</v>
      </c>
      <c r="B17" s="18" t="s">
        <v>927</v>
      </c>
      <c r="C17" s="18" t="s">
        <v>134</v>
      </c>
      <c r="D17" s="7">
        <v>3000000</v>
      </c>
      <c r="E17" s="8">
        <v>3096.79</v>
      </c>
      <c r="F17" s="9">
        <v>0.18079999999999999</v>
      </c>
      <c r="G17" s="56">
        <v>6.9127048196000004E-2</v>
      </c>
    </row>
    <row r="18" spans="1:7" x14ac:dyDescent="0.25">
      <c r="A18" s="41" t="s">
        <v>928</v>
      </c>
      <c r="B18" s="18" t="s">
        <v>929</v>
      </c>
      <c r="C18" s="18" t="s">
        <v>134</v>
      </c>
      <c r="D18" s="7">
        <v>3000000</v>
      </c>
      <c r="E18" s="8">
        <v>3082.39</v>
      </c>
      <c r="F18" s="9">
        <v>0.1799</v>
      </c>
      <c r="G18" s="56">
        <v>6.8757947055999996E-2</v>
      </c>
    </row>
    <row r="19" spans="1:7" x14ac:dyDescent="0.25">
      <c r="A19" s="57" t="s">
        <v>130</v>
      </c>
      <c r="B19" s="19"/>
      <c r="C19" s="19"/>
      <c r="D19" s="10"/>
      <c r="E19" s="21">
        <v>16580.36</v>
      </c>
      <c r="F19" s="22">
        <v>0.96789999999999998</v>
      </c>
      <c r="G19" s="58"/>
    </row>
    <row r="20" spans="1:7" x14ac:dyDescent="0.25">
      <c r="A20" s="41"/>
      <c r="B20" s="18"/>
      <c r="C20" s="18"/>
      <c r="D20" s="7"/>
      <c r="E20" s="8"/>
      <c r="F20" s="9"/>
      <c r="G20" s="56"/>
    </row>
    <row r="21" spans="1:7" x14ac:dyDescent="0.25">
      <c r="A21" s="57" t="s">
        <v>135</v>
      </c>
      <c r="B21" s="18"/>
      <c r="C21" s="18"/>
      <c r="D21" s="7"/>
      <c r="E21" s="8"/>
      <c r="F21" s="9"/>
      <c r="G21" s="56"/>
    </row>
    <row r="22" spans="1:7" x14ac:dyDescent="0.25">
      <c r="A22" s="41" t="s">
        <v>930</v>
      </c>
      <c r="B22" s="18" t="s">
        <v>931</v>
      </c>
      <c r="C22" s="18" t="s">
        <v>134</v>
      </c>
      <c r="D22" s="7">
        <v>9100</v>
      </c>
      <c r="E22" s="8">
        <v>9.57</v>
      </c>
      <c r="F22" s="9">
        <v>5.9999999999999995E-4</v>
      </c>
      <c r="G22" s="56">
        <v>7.1224999999999997E-2</v>
      </c>
    </row>
    <row r="23" spans="1:7" x14ac:dyDescent="0.25">
      <c r="A23" s="57" t="s">
        <v>130</v>
      </c>
      <c r="B23" s="19"/>
      <c r="C23" s="19"/>
      <c r="D23" s="10"/>
      <c r="E23" s="21">
        <v>9.57</v>
      </c>
      <c r="F23" s="22">
        <v>5.9999999999999995E-4</v>
      </c>
      <c r="G23" s="58"/>
    </row>
    <row r="24" spans="1:7" x14ac:dyDescent="0.25">
      <c r="A24" s="41"/>
      <c r="B24" s="18"/>
      <c r="C24" s="18"/>
      <c r="D24" s="7"/>
      <c r="E24" s="8"/>
      <c r="F24" s="9"/>
      <c r="G24" s="56"/>
    </row>
    <row r="25" spans="1:7" x14ac:dyDescent="0.25">
      <c r="A25" s="41"/>
      <c r="B25" s="18"/>
      <c r="C25" s="18"/>
      <c r="D25" s="7"/>
      <c r="E25" s="8"/>
      <c r="F25" s="9"/>
      <c r="G25" s="56"/>
    </row>
    <row r="26" spans="1:7" x14ac:dyDescent="0.25">
      <c r="A26" s="57" t="s">
        <v>140</v>
      </c>
      <c r="B26" s="18"/>
      <c r="C26" s="18"/>
      <c r="D26" s="7"/>
      <c r="E26" s="8"/>
      <c r="F26" s="9"/>
      <c r="G26" s="56"/>
    </row>
    <row r="27" spans="1:7" x14ac:dyDescent="0.25">
      <c r="A27" s="57" t="s">
        <v>130</v>
      </c>
      <c r="B27" s="18"/>
      <c r="C27" s="18"/>
      <c r="D27" s="7"/>
      <c r="E27" s="23" t="s">
        <v>127</v>
      </c>
      <c r="F27" s="24" t="s">
        <v>127</v>
      </c>
      <c r="G27" s="56"/>
    </row>
    <row r="28" spans="1:7" x14ac:dyDescent="0.25">
      <c r="A28" s="41"/>
      <c r="B28" s="18"/>
      <c r="C28" s="18"/>
      <c r="D28" s="7"/>
      <c r="E28" s="8"/>
      <c r="F28" s="9"/>
      <c r="G28" s="56"/>
    </row>
    <row r="29" spans="1:7" x14ac:dyDescent="0.25">
      <c r="A29" s="57" t="s">
        <v>141</v>
      </c>
      <c r="B29" s="18"/>
      <c r="C29" s="18"/>
      <c r="D29" s="7"/>
      <c r="E29" s="8"/>
      <c r="F29" s="9"/>
      <c r="G29" s="56"/>
    </row>
    <row r="30" spans="1:7" x14ac:dyDescent="0.25">
      <c r="A30" s="57" t="s">
        <v>130</v>
      </c>
      <c r="B30" s="18"/>
      <c r="C30" s="18"/>
      <c r="D30" s="7"/>
      <c r="E30" s="23" t="s">
        <v>127</v>
      </c>
      <c r="F30" s="24" t="s">
        <v>127</v>
      </c>
      <c r="G30" s="56"/>
    </row>
    <row r="31" spans="1:7" x14ac:dyDescent="0.25">
      <c r="A31" s="41"/>
      <c r="B31" s="18"/>
      <c r="C31" s="18"/>
      <c r="D31" s="7"/>
      <c r="E31" s="8"/>
      <c r="F31" s="9"/>
      <c r="G31" s="56"/>
    </row>
    <row r="32" spans="1:7" x14ac:dyDescent="0.25">
      <c r="A32" s="59" t="s">
        <v>142</v>
      </c>
      <c r="B32" s="38"/>
      <c r="C32" s="38"/>
      <c r="D32" s="39"/>
      <c r="E32" s="21">
        <v>16589.93</v>
      </c>
      <c r="F32" s="22">
        <v>0.96850000000000003</v>
      </c>
      <c r="G32" s="58"/>
    </row>
    <row r="33" spans="1:7" x14ac:dyDescent="0.25">
      <c r="A33" s="41"/>
      <c r="B33" s="18"/>
      <c r="C33" s="18"/>
      <c r="D33" s="7"/>
      <c r="E33" s="8"/>
      <c r="F33" s="9"/>
      <c r="G33" s="56"/>
    </row>
    <row r="34" spans="1:7" x14ac:dyDescent="0.25">
      <c r="A34" s="41"/>
      <c r="B34" s="18"/>
      <c r="C34" s="18"/>
      <c r="D34" s="7"/>
      <c r="E34" s="8"/>
      <c r="F34" s="9"/>
      <c r="G34" s="56"/>
    </row>
    <row r="35" spans="1:7" x14ac:dyDescent="0.25">
      <c r="A35" s="57" t="s">
        <v>216</v>
      </c>
      <c r="B35" s="18"/>
      <c r="C35" s="18"/>
      <c r="D35" s="7"/>
      <c r="E35" s="8"/>
      <c r="F35" s="9"/>
      <c r="G35" s="56"/>
    </row>
    <row r="36" spans="1:7" x14ac:dyDescent="0.25">
      <c r="A36" s="41" t="s">
        <v>217</v>
      </c>
      <c r="B36" s="18"/>
      <c r="C36" s="18"/>
      <c r="D36" s="7"/>
      <c r="E36" s="8">
        <v>259.95</v>
      </c>
      <c r="F36" s="9">
        <v>1.52E-2</v>
      </c>
      <c r="G36" s="56">
        <v>6.6513000000000003E-2</v>
      </c>
    </row>
    <row r="37" spans="1:7" x14ac:dyDescent="0.25">
      <c r="A37" s="57" t="s">
        <v>130</v>
      </c>
      <c r="B37" s="19"/>
      <c r="C37" s="19"/>
      <c r="D37" s="10"/>
      <c r="E37" s="21">
        <v>259.95</v>
      </c>
      <c r="F37" s="22">
        <v>1.52E-2</v>
      </c>
      <c r="G37" s="58"/>
    </row>
    <row r="38" spans="1:7" x14ac:dyDescent="0.25">
      <c r="A38" s="41"/>
      <c r="B38" s="18"/>
      <c r="C38" s="18"/>
      <c r="D38" s="7"/>
      <c r="E38" s="8"/>
      <c r="F38" s="9"/>
      <c r="G38" s="56"/>
    </row>
    <row r="39" spans="1:7" x14ac:dyDescent="0.25">
      <c r="A39" s="59" t="s">
        <v>142</v>
      </c>
      <c r="B39" s="38"/>
      <c r="C39" s="38"/>
      <c r="D39" s="39"/>
      <c r="E39" s="21">
        <v>259.95</v>
      </c>
      <c r="F39" s="22">
        <v>1.52E-2</v>
      </c>
      <c r="G39" s="58"/>
    </row>
    <row r="40" spans="1:7" x14ac:dyDescent="0.25">
      <c r="A40" s="41" t="s">
        <v>218</v>
      </c>
      <c r="B40" s="18"/>
      <c r="C40" s="18"/>
      <c r="D40" s="7"/>
      <c r="E40" s="8">
        <v>328.9071697</v>
      </c>
      <c r="F40" s="9">
        <v>1.9200999999999999E-2</v>
      </c>
      <c r="G40" s="56"/>
    </row>
    <row r="41" spans="1:7" x14ac:dyDescent="0.25">
      <c r="A41" s="41" t="s">
        <v>219</v>
      </c>
      <c r="B41" s="18"/>
      <c r="C41" s="18"/>
      <c r="D41" s="7"/>
      <c r="E41" s="12">
        <v>-49.247169700000001</v>
      </c>
      <c r="F41" s="13">
        <v>-2.9009999999999999E-3</v>
      </c>
      <c r="G41" s="56">
        <v>6.6513000000000003E-2</v>
      </c>
    </row>
    <row r="42" spans="1:7" x14ac:dyDescent="0.25">
      <c r="A42" s="60" t="s">
        <v>220</v>
      </c>
      <c r="B42" s="20"/>
      <c r="C42" s="20"/>
      <c r="D42" s="14"/>
      <c r="E42" s="15">
        <v>17129.54</v>
      </c>
      <c r="F42" s="16">
        <v>1</v>
      </c>
      <c r="G42" s="61"/>
    </row>
    <row r="43" spans="1:7" x14ac:dyDescent="0.25">
      <c r="A43" s="42"/>
      <c r="G43" s="48"/>
    </row>
    <row r="44" spans="1:7" x14ac:dyDescent="0.25">
      <c r="A44" s="62"/>
      <c r="G44" s="48"/>
    </row>
    <row r="45" spans="1:7" x14ac:dyDescent="0.25">
      <c r="A45" t="s">
        <v>223</v>
      </c>
      <c r="G45" s="48"/>
    </row>
    <row r="46" spans="1:7" ht="45" customHeight="1" x14ac:dyDescent="0.25">
      <c r="A46" s="75" t="s">
        <v>224</v>
      </c>
      <c r="B46" s="76" t="s">
        <v>932</v>
      </c>
      <c r="G46" s="48"/>
    </row>
    <row r="47" spans="1:7" x14ac:dyDescent="0.25">
      <c r="A47" s="75" t="s">
        <v>226</v>
      </c>
      <c r="B47" s="75" t="s">
        <v>933</v>
      </c>
      <c r="G47" s="48"/>
    </row>
    <row r="48" spans="1:7" x14ac:dyDescent="0.25">
      <c r="A48" s="75"/>
      <c r="B48" s="75"/>
      <c r="G48" s="48"/>
    </row>
    <row r="49" spans="1:7" x14ac:dyDescent="0.25">
      <c r="A49" s="75" t="s">
        <v>228</v>
      </c>
      <c r="B49" s="77">
        <v>6.9266403693186094</v>
      </c>
      <c r="G49" s="48"/>
    </row>
    <row r="50" spans="1:7" x14ac:dyDescent="0.25">
      <c r="A50" s="75"/>
      <c r="B50" s="75"/>
      <c r="G50" s="48"/>
    </row>
    <row r="51" spans="1:7" x14ac:dyDescent="0.25">
      <c r="A51" s="75" t="s">
        <v>229</v>
      </c>
      <c r="B51" s="78">
        <v>9.1722999999999999</v>
      </c>
      <c r="G51" s="48"/>
    </row>
    <row r="52" spans="1:7" x14ac:dyDescent="0.25">
      <c r="A52" s="75" t="s">
        <v>230</v>
      </c>
      <c r="B52" s="23">
        <v>17.098078488051591</v>
      </c>
      <c r="G52" s="48"/>
    </row>
    <row r="53" spans="1:7" x14ac:dyDescent="0.25">
      <c r="A53" s="75"/>
      <c r="B53" s="75"/>
      <c r="G53" s="48"/>
    </row>
    <row r="54" spans="1:7" x14ac:dyDescent="0.25">
      <c r="A54" s="75" t="s">
        <v>231</v>
      </c>
      <c r="B54" s="79">
        <v>45565</v>
      </c>
      <c r="G54" s="48"/>
    </row>
    <row r="55" spans="1:7" x14ac:dyDescent="0.25">
      <c r="G55" s="48"/>
    </row>
    <row r="56" spans="1:7" x14ac:dyDescent="0.25">
      <c r="A56" s="42"/>
      <c r="G56" s="48"/>
    </row>
    <row r="57" spans="1:7" x14ac:dyDescent="0.25">
      <c r="A57" s="62" t="s">
        <v>232</v>
      </c>
      <c r="G57" s="48"/>
    </row>
    <row r="58" spans="1:7" x14ac:dyDescent="0.25">
      <c r="A58" s="43" t="s">
        <v>233</v>
      </c>
      <c r="B58" s="3" t="s">
        <v>127</v>
      </c>
      <c r="G58" s="48"/>
    </row>
    <row r="59" spans="1:7" x14ac:dyDescent="0.25">
      <c r="A59" s="42" t="s">
        <v>234</v>
      </c>
      <c r="G59" s="48"/>
    </row>
    <row r="60" spans="1:7" x14ac:dyDescent="0.25">
      <c r="A60" s="42" t="s">
        <v>235</v>
      </c>
      <c r="B60" s="3" t="s">
        <v>236</v>
      </c>
      <c r="C60" s="3" t="s">
        <v>236</v>
      </c>
      <c r="G60" s="48"/>
    </row>
    <row r="61" spans="1:7" x14ac:dyDescent="0.25">
      <c r="A61" s="42"/>
      <c r="B61" s="63">
        <v>45382</v>
      </c>
      <c r="C61" s="63">
        <v>45565</v>
      </c>
      <c r="G61" s="48"/>
    </row>
    <row r="62" spans="1:7" x14ac:dyDescent="0.25">
      <c r="A62" s="42" t="s">
        <v>237</v>
      </c>
      <c r="B62" s="3" t="s">
        <v>239</v>
      </c>
      <c r="C62" s="3">
        <v>24.9589</v>
      </c>
      <c r="E62" s="2"/>
      <c r="G62" s="64"/>
    </row>
    <row r="63" spans="1:7" x14ac:dyDescent="0.25">
      <c r="A63" s="42" t="s">
        <v>238</v>
      </c>
      <c r="B63" s="3" t="s">
        <v>239</v>
      </c>
      <c r="C63" s="3" t="s">
        <v>239</v>
      </c>
      <c r="E63" s="2"/>
      <c r="G63" s="64"/>
    </row>
    <row r="64" spans="1:7" x14ac:dyDescent="0.25">
      <c r="A64" s="42" t="s">
        <v>705</v>
      </c>
      <c r="B64" s="3" t="s">
        <v>239</v>
      </c>
      <c r="C64" s="3">
        <v>24.722300000000001</v>
      </c>
      <c r="E64" s="2"/>
      <c r="G64" s="64"/>
    </row>
    <row r="65" spans="1:7" x14ac:dyDescent="0.25">
      <c r="A65" s="42" t="s">
        <v>240</v>
      </c>
      <c r="B65" s="81">
        <v>23.635999999999999</v>
      </c>
      <c r="C65" s="3">
        <v>24.9542</v>
      </c>
      <c r="E65" s="2"/>
      <c r="G65" s="64"/>
    </row>
    <row r="66" spans="1:7" x14ac:dyDescent="0.25">
      <c r="A66" s="42" t="s">
        <v>241</v>
      </c>
      <c r="B66" s="3">
        <v>23.541799999999999</v>
      </c>
      <c r="C66" s="3">
        <v>24.854900000000001</v>
      </c>
      <c r="E66" s="2"/>
      <c r="G66" s="64"/>
    </row>
    <row r="67" spans="1:7" x14ac:dyDescent="0.25">
      <c r="A67" s="42" t="s">
        <v>706</v>
      </c>
      <c r="B67" s="3">
        <v>16.711400000000001</v>
      </c>
      <c r="C67" s="3">
        <v>16.611799999999999</v>
      </c>
      <c r="E67" s="2"/>
      <c r="G67" s="64"/>
    </row>
    <row r="68" spans="1:7" x14ac:dyDescent="0.25">
      <c r="A68" s="42" t="s">
        <v>707</v>
      </c>
      <c r="B68" s="3">
        <v>15.6069</v>
      </c>
      <c r="C68" s="3">
        <v>15.4763</v>
      </c>
      <c r="E68" s="2"/>
      <c r="G68" s="64"/>
    </row>
    <row r="69" spans="1:7" x14ac:dyDescent="0.25">
      <c r="A69" s="42" t="s">
        <v>245</v>
      </c>
      <c r="B69" s="3">
        <v>22.409099999999999</v>
      </c>
      <c r="C69" s="3">
        <v>23.579699999999999</v>
      </c>
      <c r="E69" s="2"/>
      <c r="G69" s="64"/>
    </row>
    <row r="70" spans="1:7" x14ac:dyDescent="0.25">
      <c r="A70" s="42" t="s">
        <v>249</v>
      </c>
      <c r="B70" s="3" t="s">
        <v>239</v>
      </c>
      <c r="C70" s="3" t="s">
        <v>239</v>
      </c>
      <c r="E70" s="2"/>
      <c r="G70" s="64"/>
    </row>
    <row r="71" spans="1:7" x14ac:dyDescent="0.25">
      <c r="A71" s="42" t="s">
        <v>708</v>
      </c>
      <c r="B71" s="3" t="s">
        <v>239</v>
      </c>
      <c r="C71" s="3" t="s">
        <v>239</v>
      </c>
      <c r="E71" s="2"/>
      <c r="G71" s="64"/>
    </row>
    <row r="72" spans="1:7" x14ac:dyDescent="0.25">
      <c r="A72" s="42" t="s">
        <v>709</v>
      </c>
      <c r="B72" s="81">
        <v>22.3992</v>
      </c>
      <c r="C72" s="3">
        <v>23.569199999999999</v>
      </c>
      <c r="E72" s="2"/>
      <c r="G72" s="64"/>
    </row>
    <row r="73" spans="1:7" x14ac:dyDescent="0.25">
      <c r="A73" s="42" t="s">
        <v>710</v>
      </c>
      <c r="B73" s="81">
        <v>22.413900000000002</v>
      </c>
      <c r="C73" s="3">
        <v>23.584900000000001</v>
      </c>
      <c r="E73" s="2"/>
      <c r="G73" s="64"/>
    </row>
    <row r="74" spans="1:7" x14ac:dyDescent="0.25">
      <c r="A74" s="42" t="s">
        <v>711</v>
      </c>
      <c r="B74" s="81">
        <v>10.473000000000001</v>
      </c>
      <c r="C74" s="3">
        <v>10.5192</v>
      </c>
      <c r="E74" s="2"/>
      <c r="G74" s="64"/>
    </row>
    <row r="75" spans="1:7" x14ac:dyDescent="0.25">
      <c r="A75" s="42" t="s">
        <v>712</v>
      </c>
      <c r="B75" s="81">
        <v>10.3443</v>
      </c>
      <c r="C75" s="81">
        <v>10.4</v>
      </c>
      <c r="E75" s="2"/>
      <c r="G75" s="64"/>
    </row>
    <row r="76" spans="1:7" x14ac:dyDescent="0.25">
      <c r="A76" s="42" t="s">
        <v>250</v>
      </c>
      <c r="E76" s="2"/>
      <c r="G76" s="64"/>
    </row>
    <row r="77" spans="1:7" x14ac:dyDescent="0.25">
      <c r="A77" s="42"/>
      <c r="G77" s="48"/>
    </row>
    <row r="78" spans="1:7" x14ac:dyDescent="0.25">
      <c r="A78" s="42" t="s">
        <v>713</v>
      </c>
      <c r="G78" s="48"/>
    </row>
    <row r="79" spans="1:7" x14ac:dyDescent="0.25">
      <c r="A79" s="42"/>
      <c r="G79" s="48"/>
    </row>
    <row r="80" spans="1:7" x14ac:dyDescent="0.25">
      <c r="A80" s="70" t="s">
        <v>714</v>
      </c>
      <c r="B80" s="44" t="s">
        <v>715</v>
      </c>
      <c r="C80" s="44" t="s">
        <v>716</v>
      </c>
      <c r="D80" s="44" t="s">
        <v>717</v>
      </c>
      <c r="G80" s="48"/>
    </row>
    <row r="81" spans="1:7" x14ac:dyDescent="0.25">
      <c r="A81" s="70" t="s">
        <v>719</v>
      </c>
      <c r="B81" s="44"/>
      <c r="C81" s="44">
        <v>0.2265384</v>
      </c>
      <c r="D81" s="44">
        <v>0.2265384</v>
      </c>
      <c r="G81" s="48"/>
    </row>
    <row r="82" spans="1:7" x14ac:dyDescent="0.25">
      <c r="A82" s="70" t="s">
        <v>720</v>
      </c>
      <c r="B82" s="44"/>
      <c r="C82" s="44">
        <v>1.0097818000000001</v>
      </c>
      <c r="D82" s="44">
        <v>1.0097818000000001</v>
      </c>
      <c r="G82" s="48"/>
    </row>
    <row r="83" spans="1:7" x14ac:dyDescent="0.25">
      <c r="A83" s="70" t="s">
        <v>721</v>
      </c>
      <c r="B83" s="44"/>
      <c r="C83" s="44">
        <v>0.97204140000000006</v>
      </c>
      <c r="D83" s="44">
        <v>0.97204140000000006</v>
      </c>
      <c r="G83" s="48"/>
    </row>
    <row r="84" spans="1:7" x14ac:dyDescent="0.25">
      <c r="A84" s="70" t="s">
        <v>724</v>
      </c>
      <c r="B84" s="44"/>
      <c r="C84" s="44">
        <v>0.48729810000000001</v>
      </c>
      <c r="D84" s="44">
        <v>0.48729810000000001</v>
      </c>
      <c r="G84" s="48"/>
    </row>
    <row r="85" spans="1:7" x14ac:dyDescent="0.25">
      <c r="A85" s="70" t="s">
        <v>725</v>
      </c>
      <c r="B85" s="44"/>
      <c r="C85" s="44">
        <v>0.47049649999999998</v>
      </c>
      <c r="D85" s="44">
        <v>0.47049649999999998</v>
      </c>
      <c r="G85" s="48"/>
    </row>
    <row r="86" spans="1:7" x14ac:dyDescent="0.25">
      <c r="A86" s="42"/>
      <c r="G86" s="48"/>
    </row>
    <row r="87" spans="1:7" x14ac:dyDescent="0.25">
      <c r="A87" s="42" t="s">
        <v>252</v>
      </c>
      <c r="B87" s="3" t="s">
        <v>127</v>
      </c>
      <c r="G87" s="48"/>
    </row>
    <row r="88" spans="1:7" ht="30" customHeight="1" x14ac:dyDescent="0.25">
      <c r="A88" s="43" t="s">
        <v>253</v>
      </c>
      <c r="B88" s="3" t="s">
        <v>127</v>
      </c>
      <c r="G88" s="48"/>
    </row>
    <row r="89" spans="1:7" ht="30" customHeight="1" x14ac:dyDescent="0.25">
      <c r="A89" s="43" t="s">
        <v>254</v>
      </c>
      <c r="B89" s="3" t="s">
        <v>127</v>
      </c>
      <c r="G89" s="48"/>
    </row>
    <row r="90" spans="1:7" x14ac:dyDescent="0.25">
      <c r="A90" s="42" t="s">
        <v>255</v>
      </c>
      <c r="B90" s="65">
        <f>B52</f>
        <v>17.098078488051591</v>
      </c>
      <c r="G90" s="48"/>
    </row>
    <row r="91" spans="1:7" ht="30.6" customHeight="1" x14ac:dyDescent="0.25">
      <c r="A91" s="43" t="s">
        <v>256</v>
      </c>
      <c r="B91" s="3" t="s">
        <v>127</v>
      </c>
      <c r="G91" s="48"/>
    </row>
    <row r="92" spans="1:7" ht="30" customHeight="1" x14ac:dyDescent="0.25">
      <c r="A92" s="43" t="s">
        <v>257</v>
      </c>
      <c r="B92" s="3" t="s">
        <v>127</v>
      </c>
      <c r="G92" s="48"/>
    </row>
    <row r="93" spans="1:7" ht="30" customHeight="1" x14ac:dyDescent="0.25">
      <c r="A93" s="43" t="s">
        <v>258</v>
      </c>
      <c r="B93" s="3" t="s">
        <v>127</v>
      </c>
      <c r="G93" s="48"/>
    </row>
    <row r="94" spans="1:7" x14ac:dyDescent="0.25">
      <c r="A94" s="42" t="s">
        <v>259</v>
      </c>
      <c r="B94" s="3" t="s">
        <v>127</v>
      </c>
      <c r="G94" s="48"/>
    </row>
    <row r="95" spans="1:7" ht="15.75" customHeight="1" thickBot="1" x14ac:dyDescent="0.3">
      <c r="A95" s="66" t="s">
        <v>260</v>
      </c>
      <c r="B95" s="67" t="s">
        <v>127</v>
      </c>
      <c r="C95" s="68"/>
      <c r="D95" s="68"/>
      <c r="E95" s="68"/>
      <c r="F95" s="68"/>
      <c r="G95" s="69"/>
    </row>
    <row r="97" spans="1:6" ht="69.95" customHeight="1" x14ac:dyDescent="0.25">
      <c r="A97" s="128" t="s">
        <v>261</v>
      </c>
      <c r="B97" s="128" t="s">
        <v>262</v>
      </c>
      <c r="C97" s="128" t="s">
        <v>5</v>
      </c>
      <c r="D97" s="128" t="s">
        <v>6</v>
      </c>
      <c r="E97" s="128" t="s">
        <v>5</v>
      </c>
      <c r="F97" s="128" t="s">
        <v>6</v>
      </c>
    </row>
    <row r="98" spans="1:6" ht="69.95" customHeight="1" x14ac:dyDescent="0.25">
      <c r="A98" s="128" t="s">
        <v>932</v>
      </c>
      <c r="B98" s="128"/>
      <c r="C98" s="128" t="s">
        <v>40</v>
      </c>
      <c r="D98" s="128"/>
      <c r="E98" s="128" t="s">
        <v>41</v>
      </c>
      <c r="F98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65.285156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9" max="9" width="62.28515625" bestFit="1" customWidth="1"/>
    <col min="10" max="10" width="3.85546875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36.75" customHeight="1" x14ac:dyDescent="0.25">
      <c r="A3" s="132" t="s">
        <v>117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118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57" t="s">
        <v>128</v>
      </c>
      <c r="B10" s="18"/>
      <c r="C10" s="18"/>
      <c r="D10" s="7"/>
      <c r="E10" s="8"/>
      <c r="F10" s="9"/>
      <c r="G10" s="56"/>
    </row>
    <row r="11" spans="1:8" x14ac:dyDescent="0.25">
      <c r="A11" s="57" t="s">
        <v>129</v>
      </c>
      <c r="B11" s="18"/>
      <c r="C11" s="18"/>
      <c r="D11" s="7"/>
      <c r="E11" s="8"/>
      <c r="F11" s="9"/>
      <c r="G11" s="56"/>
    </row>
    <row r="12" spans="1:8" x14ac:dyDescent="0.25">
      <c r="A12" s="57" t="s">
        <v>130</v>
      </c>
      <c r="B12" s="18"/>
      <c r="C12" s="18"/>
      <c r="D12" s="7"/>
      <c r="E12" s="23" t="s">
        <v>127</v>
      </c>
      <c r="F12" s="24" t="s">
        <v>127</v>
      </c>
      <c r="G12" s="56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7" t="s">
        <v>131</v>
      </c>
      <c r="B14" s="18"/>
      <c r="C14" s="18"/>
      <c r="D14" s="7"/>
      <c r="E14" s="8"/>
      <c r="F14" s="9"/>
      <c r="G14" s="56"/>
    </row>
    <row r="15" spans="1:8" x14ac:dyDescent="0.25">
      <c r="A15" s="41" t="s">
        <v>132</v>
      </c>
      <c r="B15" s="18" t="s">
        <v>133</v>
      </c>
      <c r="C15" s="18" t="s">
        <v>134</v>
      </c>
      <c r="D15" s="7">
        <v>2000000</v>
      </c>
      <c r="E15" s="8">
        <v>1980.6</v>
      </c>
      <c r="F15" s="9">
        <v>2.1299999999999999E-2</v>
      </c>
      <c r="G15" s="56">
        <v>6.7447481101999995E-2</v>
      </c>
    </row>
    <row r="16" spans="1:8" x14ac:dyDescent="0.25">
      <c r="A16" s="57" t="s">
        <v>130</v>
      </c>
      <c r="B16" s="19"/>
      <c r="C16" s="19"/>
      <c r="D16" s="10"/>
      <c r="E16" s="21">
        <v>1980.6</v>
      </c>
      <c r="F16" s="22">
        <v>2.1299999999999999E-2</v>
      </c>
      <c r="G16" s="58"/>
    </row>
    <row r="17" spans="1:7" x14ac:dyDescent="0.25">
      <c r="A17" s="41"/>
      <c r="B17" s="18"/>
      <c r="C17" s="18"/>
      <c r="D17" s="7"/>
      <c r="E17" s="8"/>
      <c r="F17" s="9"/>
      <c r="G17" s="56"/>
    </row>
    <row r="18" spans="1:7" x14ac:dyDescent="0.25">
      <c r="A18" s="57" t="s">
        <v>135</v>
      </c>
      <c r="B18" s="18"/>
      <c r="C18" s="18"/>
      <c r="D18" s="7"/>
      <c r="E18" s="8"/>
      <c r="F18" s="9"/>
      <c r="G18" s="56"/>
    </row>
    <row r="19" spans="1:7" x14ac:dyDescent="0.25">
      <c r="A19" s="41" t="s">
        <v>136</v>
      </c>
      <c r="B19" s="18" t="s">
        <v>137</v>
      </c>
      <c r="C19" s="18" t="s">
        <v>134</v>
      </c>
      <c r="D19" s="7">
        <v>2500000</v>
      </c>
      <c r="E19" s="8">
        <v>2510.91</v>
      </c>
      <c r="F19" s="9">
        <v>2.7E-2</v>
      </c>
      <c r="G19" s="56">
        <v>6.8075743006E-2</v>
      </c>
    </row>
    <row r="20" spans="1:7" x14ac:dyDescent="0.25">
      <c r="A20" s="41" t="s">
        <v>138</v>
      </c>
      <c r="B20" s="18" t="s">
        <v>139</v>
      </c>
      <c r="C20" s="18" t="s">
        <v>134</v>
      </c>
      <c r="D20" s="7">
        <v>1500000</v>
      </c>
      <c r="E20" s="8">
        <v>1503.77</v>
      </c>
      <c r="F20" s="9">
        <v>1.6199999999999999E-2</v>
      </c>
      <c r="G20" s="56">
        <v>6.8430255201000004E-2</v>
      </c>
    </row>
    <row r="21" spans="1:7" x14ac:dyDescent="0.25">
      <c r="A21" s="57" t="s">
        <v>130</v>
      </c>
      <c r="B21" s="19"/>
      <c r="C21" s="19"/>
      <c r="D21" s="10"/>
      <c r="E21" s="21">
        <v>4014.68</v>
      </c>
      <c r="F21" s="22">
        <v>4.3200000000000002E-2</v>
      </c>
      <c r="G21" s="58"/>
    </row>
    <row r="22" spans="1:7" x14ac:dyDescent="0.25">
      <c r="A22" s="41"/>
      <c r="B22" s="18"/>
      <c r="C22" s="18"/>
      <c r="D22" s="7"/>
      <c r="E22" s="8"/>
      <c r="F22" s="9"/>
      <c r="G22" s="56"/>
    </row>
    <row r="23" spans="1:7" x14ac:dyDescent="0.25">
      <c r="A23" s="41"/>
      <c r="B23" s="18"/>
      <c r="C23" s="18"/>
      <c r="D23" s="7"/>
      <c r="E23" s="8"/>
      <c r="F23" s="9"/>
      <c r="G23" s="56"/>
    </row>
    <row r="24" spans="1:7" x14ac:dyDescent="0.25">
      <c r="A24" s="57" t="s">
        <v>140</v>
      </c>
      <c r="B24" s="18"/>
      <c r="C24" s="18"/>
      <c r="D24" s="7"/>
      <c r="E24" s="8"/>
      <c r="F24" s="9"/>
      <c r="G24" s="56"/>
    </row>
    <row r="25" spans="1:7" x14ac:dyDescent="0.25">
      <c r="A25" s="57" t="s">
        <v>130</v>
      </c>
      <c r="B25" s="18"/>
      <c r="C25" s="18"/>
      <c r="D25" s="7"/>
      <c r="E25" s="23" t="s">
        <v>127</v>
      </c>
      <c r="F25" s="24" t="s">
        <v>127</v>
      </c>
      <c r="G25" s="56"/>
    </row>
    <row r="26" spans="1:7" x14ac:dyDescent="0.25">
      <c r="A26" s="41"/>
      <c r="B26" s="18"/>
      <c r="C26" s="18"/>
      <c r="D26" s="7"/>
      <c r="E26" s="8"/>
      <c r="F26" s="9"/>
      <c r="G26" s="56"/>
    </row>
    <row r="27" spans="1:7" x14ac:dyDescent="0.25">
      <c r="A27" s="57" t="s">
        <v>141</v>
      </c>
      <c r="B27" s="18"/>
      <c r="C27" s="18"/>
      <c r="D27" s="7"/>
      <c r="E27" s="8"/>
      <c r="F27" s="9"/>
      <c r="G27" s="56"/>
    </row>
    <row r="28" spans="1:7" x14ac:dyDescent="0.25">
      <c r="A28" s="57" t="s">
        <v>130</v>
      </c>
      <c r="B28" s="18"/>
      <c r="C28" s="18"/>
      <c r="D28" s="7"/>
      <c r="E28" s="23" t="s">
        <v>127</v>
      </c>
      <c r="F28" s="24" t="s">
        <v>127</v>
      </c>
      <c r="G28" s="56"/>
    </row>
    <row r="29" spans="1:7" x14ac:dyDescent="0.25">
      <c r="A29" s="41"/>
      <c r="B29" s="18"/>
      <c r="C29" s="18"/>
      <c r="D29" s="7"/>
      <c r="E29" s="8"/>
      <c r="F29" s="9"/>
      <c r="G29" s="56"/>
    </row>
    <row r="30" spans="1:7" x14ac:dyDescent="0.25">
      <c r="A30" s="59" t="s">
        <v>142</v>
      </c>
      <c r="B30" s="38"/>
      <c r="C30" s="38"/>
      <c r="D30" s="39"/>
      <c r="E30" s="21">
        <v>5995.28</v>
      </c>
      <c r="F30" s="22">
        <v>6.4500000000000002E-2</v>
      </c>
      <c r="G30" s="58"/>
    </row>
    <row r="31" spans="1:7" x14ac:dyDescent="0.25">
      <c r="A31" s="41"/>
      <c r="B31" s="18"/>
      <c r="C31" s="18"/>
      <c r="D31" s="7"/>
      <c r="E31" s="8"/>
      <c r="F31" s="9"/>
      <c r="G31" s="56"/>
    </row>
    <row r="32" spans="1:7" x14ac:dyDescent="0.25">
      <c r="A32" s="57" t="s">
        <v>143</v>
      </c>
      <c r="B32" s="18"/>
      <c r="C32" s="18"/>
      <c r="D32" s="7"/>
      <c r="E32" s="8"/>
      <c r="F32" s="9"/>
      <c r="G32" s="56"/>
    </row>
    <row r="33" spans="1:7" x14ac:dyDescent="0.25">
      <c r="A33" s="41"/>
      <c r="B33" s="18"/>
      <c r="C33" s="18"/>
      <c r="D33" s="7"/>
      <c r="E33" s="8"/>
      <c r="F33" s="9"/>
      <c r="G33" s="56"/>
    </row>
    <row r="34" spans="1:7" x14ac:dyDescent="0.25">
      <c r="A34" s="57" t="s">
        <v>144</v>
      </c>
      <c r="B34" s="18"/>
      <c r="C34" s="18"/>
      <c r="D34" s="7"/>
      <c r="E34" s="8"/>
      <c r="F34" s="9"/>
      <c r="G34" s="56"/>
    </row>
    <row r="35" spans="1:7" x14ac:dyDescent="0.25">
      <c r="A35" s="41" t="s">
        <v>145</v>
      </c>
      <c r="B35" s="18" t="s">
        <v>146</v>
      </c>
      <c r="C35" s="18" t="s">
        <v>134</v>
      </c>
      <c r="D35" s="7">
        <v>2500000</v>
      </c>
      <c r="E35" s="8">
        <v>2429.2199999999998</v>
      </c>
      <c r="F35" s="9">
        <v>2.6100000000000002E-2</v>
      </c>
      <c r="G35" s="56">
        <v>6.5250000000000002E-2</v>
      </c>
    </row>
    <row r="36" spans="1:7" x14ac:dyDescent="0.25">
      <c r="A36" s="41" t="s">
        <v>147</v>
      </c>
      <c r="B36" s="18" t="s">
        <v>148</v>
      </c>
      <c r="C36" s="18" t="s">
        <v>134</v>
      </c>
      <c r="D36" s="7">
        <v>2500000</v>
      </c>
      <c r="E36" s="8">
        <v>2423.3200000000002</v>
      </c>
      <c r="F36" s="9">
        <v>2.6100000000000002E-2</v>
      </c>
      <c r="G36" s="56">
        <v>6.5250000000000002E-2</v>
      </c>
    </row>
    <row r="37" spans="1:7" x14ac:dyDescent="0.25">
      <c r="A37" s="57" t="s">
        <v>130</v>
      </c>
      <c r="B37" s="19"/>
      <c r="C37" s="19"/>
      <c r="D37" s="10"/>
      <c r="E37" s="21">
        <v>4852.54</v>
      </c>
      <c r="F37" s="22">
        <v>5.2200000000000003E-2</v>
      </c>
      <c r="G37" s="58"/>
    </row>
    <row r="38" spans="1:7" x14ac:dyDescent="0.25">
      <c r="A38" s="57" t="s">
        <v>149</v>
      </c>
      <c r="B38" s="18"/>
      <c r="C38" s="18"/>
      <c r="D38" s="7"/>
      <c r="E38" s="8"/>
      <c r="F38" s="9"/>
      <c r="G38" s="56"/>
    </row>
    <row r="39" spans="1:7" x14ac:dyDescent="0.25">
      <c r="A39" s="41" t="s">
        <v>150</v>
      </c>
      <c r="B39" s="18" t="s">
        <v>151</v>
      </c>
      <c r="C39" s="18" t="s">
        <v>152</v>
      </c>
      <c r="D39" s="7">
        <v>5000000</v>
      </c>
      <c r="E39" s="8">
        <v>4893.58</v>
      </c>
      <c r="F39" s="9">
        <v>5.2600000000000001E-2</v>
      </c>
      <c r="G39" s="56">
        <v>7.3499999999999996E-2</v>
      </c>
    </row>
    <row r="40" spans="1:7" x14ac:dyDescent="0.25">
      <c r="A40" s="41" t="s">
        <v>153</v>
      </c>
      <c r="B40" s="18" t="s">
        <v>154</v>
      </c>
      <c r="C40" s="18" t="s">
        <v>155</v>
      </c>
      <c r="D40" s="7">
        <v>5000000</v>
      </c>
      <c r="E40" s="8">
        <v>4835.42</v>
      </c>
      <c r="F40" s="9">
        <v>5.1999999999999998E-2</v>
      </c>
      <c r="G40" s="56">
        <v>7.3950000000000002E-2</v>
      </c>
    </row>
    <row r="41" spans="1:7" x14ac:dyDescent="0.25">
      <c r="A41" s="41" t="s">
        <v>156</v>
      </c>
      <c r="B41" s="18" t="s">
        <v>157</v>
      </c>
      <c r="C41" s="18" t="s">
        <v>152</v>
      </c>
      <c r="D41" s="7">
        <v>5000000</v>
      </c>
      <c r="E41" s="8">
        <v>4834.4399999999996</v>
      </c>
      <c r="F41" s="9">
        <v>5.1999999999999998E-2</v>
      </c>
      <c r="G41" s="56">
        <v>7.3527999999999996E-2</v>
      </c>
    </row>
    <row r="42" spans="1:7" x14ac:dyDescent="0.25">
      <c r="A42" s="41" t="s">
        <v>158</v>
      </c>
      <c r="B42" s="18" t="s">
        <v>159</v>
      </c>
      <c r="C42" s="18" t="s">
        <v>152</v>
      </c>
      <c r="D42" s="7">
        <v>2500000</v>
      </c>
      <c r="E42" s="8">
        <v>2447.4899999999998</v>
      </c>
      <c r="F42" s="9">
        <v>2.63E-2</v>
      </c>
      <c r="G42" s="56">
        <v>7.3192999999999994E-2</v>
      </c>
    </row>
    <row r="43" spans="1:7" x14ac:dyDescent="0.25">
      <c r="A43" s="41" t="s">
        <v>160</v>
      </c>
      <c r="B43" s="18" t="s">
        <v>161</v>
      </c>
      <c r="C43" s="18" t="s">
        <v>155</v>
      </c>
      <c r="D43" s="7">
        <v>2500000</v>
      </c>
      <c r="E43" s="8">
        <v>2436.6999999999998</v>
      </c>
      <c r="F43" s="9">
        <v>2.6200000000000001E-2</v>
      </c>
      <c r="G43" s="56">
        <v>7.3499999999999996E-2</v>
      </c>
    </row>
    <row r="44" spans="1:7" x14ac:dyDescent="0.25">
      <c r="A44" s="41" t="s">
        <v>162</v>
      </c>
      <c r="B44" s="18" t="s">
        <v>163</v>
      </c>
      <c r="C44" s="18" t="s">
        <v>155</v>
      </c>
      <c r="D44" s="7">
        <v>2500000</v>
      </c>
      <c r="E44" s="8">
        <v>2428.31</v>
      </c>
      <c r="F44" s="9">
        <v>2.6100000000000002E-2</v>
      </c>
      <c r="G44" s="56">
        <v>7.3302000000000006E-2</v>
      </c>
    </row>
    <row r="45" spans="1:7" x14ac:dyDescent="0.25">
      <c r="A45" s="41" t="s">
        <v>164</v>
      </c>
      <c r="B45" s="18" t="s">
        <v>165</v>
      </c>
      <c r="C45" s="18" t="s">
        <v>155</v>
      </c>
      <c r="D45" s="7">
        <v>2500000</v>
      </c>
      <c r="E45" s="8">
        <v>2421.9699999999998</v>
      </c>
      <c r="F45" s="9">
        <v>2.6100000000000002E-2</v>
      </c>
      <c r="G45" s="56">
        <v>7.3500999999999997E-2</v>
      </c>
    </row>
    <row r="46" spans="1:7" x14ac:dyDescent="0.25">
      <c r="A46" s="41" t="s">
        <v>166</v>
      </c>
      <c r="B46" s="18" t="s">
        <v>167</v>
      </c>
      <c r="C46" s="18" t="s">
        <v>152</v>
      </c>
      <c r="D46" s="7">
        <v>2500000</v>
      </c>
      <c r="E46" s="8">
        <v>2421.4899999999998</v>
      </c>
      <c r="F46" s="9">
        <v>2.5999999999999999E-2</v>
      </c>
      <c r="G46" s="56">
        <v>7.3500999999999997E-2</v>
      </c>
    </row>
    <row r="47" spans="1:7" x14ac:dyDescent="0.25">
      <c r="A47" s="41" t="s">
        <v>168</v>
      </c>
      <c r="B47" s="18" t="s">
        <v>169</v>
      </c>
      <c r="C47" s="18" t="s">
        <v>170</v>
      </c>
      <c r="D47" s="7">
        <v>2500000</v>
      </c>
      <c r="E47" s="8">
        <v>2420.39</v>
      </c>
      <c r="F47" s="9">
        <v>2.5999999999999999E-2</v>
      </c>
      <c r="G47" s="56">
        <v>7.3649999999999993E-2</v>
      </c>
    </row>
    <row r="48" spans="1:7" x14ac:dyDescent="0.25">
      <c r="A48" s="41" t="s">
        <v>171</v>
      </c>
      <c r="B48" s="18" t="s">
        <v>172</v>
      </c>
      <c r="C48" s="18" t="s">
        <v>152</v>
      </c>
      <c r="D48" s="7">
        <v>2500000</v>
      </c>
      <c r="E48" s="8">
        <v>2389.34</v>
      </c>
      <c r="F48" s="9">
        <v>2.5700000000000001E-2</v>
      </c>
      <c r="G48" s="56">
        <v>7.4800000000000005E-2</v>
      </c>
    </row>
    <row r="49" spans="1:7" x14ac:dyDescent="0.25">
      <c r="A49" s="41" t="s">
        <v>173</v>
      </c>
      <c r="B49" s="18" t="s">
        <v>174</v>
      </c>
      <c r="C49" s="18" t="s">
        <v>152</v>
      </c>
      <c r="D49" s="7">
        <v>2500000</v>
      </c>
      <c r="E49" s="8">
        <v>2388.77</v>
      </c>
      <c r="F49" s="9">
        <v>2.5700000000000001E-2</v>
      </c>
      <c r="G49" s="56">
        <v>7.5201000000000004E-2</v>
      </c>
    </row>
    <row r="50" spans="1:7" x14ac:dyDescent="0.25">
      <c r="A50" s="41" t="s">
        <v>175</v>
      </c>
      <c r="B50" s="18" t="s">
        <v>176</v>
      </c>
      <c r="C50" s="18" t="s">
        <v>177</v>
      </c>
      <c r="D50" s="7">
        <v>2500000</v>
      </c>
      <c r="E50" s="8">
        <v>2380.19</v>
      </c>
      <c r="F50" s="9">
        <v>2.5600000000000001E-2</v>
      </c>
      <c r="G50" s="56">
        <v>7.5301000000000007E-2</v>
      </c>
    </row>
    <row r="51" spans="1:7" x14ac:dyDescent="0.25">
      <c r="A51" s="41" t="s">
        <v>178</v>
      </c>
      <c r="B51" s="18" t="s">
        <v>179</v>
      </c>
      <c r="C51" s="18" t="s">
        <v>152</v>
      </c>
      <c r="D51" s="7">
        <v>2500000</v>
      </c>
      <c r="E51" s="8">
        <v>2379.02</v>
      </c>
      <c r="F51" s="9">
        <v>2.5600000000000001E-2</v>
      </c>
      <c r="G51" s="56">
        <v>7.5149999999999995E-2</v>
      </c>
    </row>
    <row r="52" spans="1:7" x14ac:dyDescent="0.25">
      <c r="A52" s="41" t="s">
        <v>180</v>
      </c>
      <c r="B52" s="18" t="s">
        <v>181</v>
      </c>
      <c r="C52" s="18" t="s">
        <v>152</v>
      </c>
      <c r="D52" s="7">
        <v>2500000</v>
      </c>
      <c r="E52" s="8">
        <v>2375.9899999999998</v>
      </c>
      <c r="F52" s="9">
        <v>2.5600000000000001E-2</v>
      </c>
      <c r="G52" s="56">
        <v>7.5600000000000001E-2</v>
      </c>
    </row>
    <row r="53" spans="1:7" x14ac:dyDescent="0.25">
      <c r="A53" s="41" t="s">
        <v>182</v>
      </c>
      <c r="B53" s="18" t="s">
        <v>183</v>
      </c>
      <c r="C53" s="18" t="s">
        <v>177</v>
      </c>
      <c r="D53" s="7">
        <v>2500000</v>
      </c>
      <c r="E53" s="8">
        <v>2369.9499999999998</v>
      </c>
      <c r="F53" s="9">
        <v>2.5499999999999998E-2</v>
      </c>
      <c r="G53" s="56">
        <v>7.5300000000000006E-2</v>
      </c>
    </row>
    <row r="54" spans="1:7" x14ac:dyDescent="0.25">
      <c r="A54" s="41" t="s">
        <v>184</v>
      </c>
      <c r="B54" s="18" t="s">
        <v>185</v>
      </c>
      <c r="C54" s="18" t="s">
        <v>152</v>
      </c>
      <c r="D54" s="7">
        <v>2500000</v>
      </c>
      <c r="E54" s="8">
        <v>2369.46</v>
      </c>
      <c r="F54" s="9">
        <v>2.5499999999999998E-2</v>
      </c>
      <c r="G54" s="56">
        <v>7.5600000000000001E-2</v>
      </c>
    </row>
    <row r="55" spans="1:7" x14ac:dyDescent="0.25">
      <c r="A55" s="41" t="s">
        <v>186</v>
      </c>
      <c r="B55" s="18" t="s">
        <v>187</v>
      </c>
      <c r="C55" s="18" t="s">
        <v>152</v>
      </c>
      <c r="D55" s="7">
        <v>2500000</v>
      </c>
      <c r="E55" s="8">
        <v>2361.87</v>
      </c>
      <c r="F55" s="9">
        <v>2.5399999999999999E-2</v>
      </c>
      <c r="G55" s="56">
        <v>7.5699000000000002E-2</v>
      </c>
    </row>
    <row r="56" spans="1:7" x14ac:dyDescent="0.25">
      <c r="A56" s="41" t="s">
        <v>188</v>
      </c>
      <c r="B56" s="18" t="s">
        <v>189</v>
      </c>
      <c r="C56" s="18" t="s">
        <v>152</v>
      </c>
      <c r="D56" s="7">
        <v>2500000</v>
      </c>
      <c r="E56" s="8">
        <v>2359.0300000000002</v>
      </c>
      <c r="F56" s="9">
        <v>2.5399999999999999E-2</v>
      </c>
      <c r="G56" s="56">
        <v>7.5999999999999998E-2</v>
      </c>
    </row>
    <row r="57" spans="1:7" x14ac:dyDescent="0.25">
      <c r="A57" s="41" t="s">
        <v>190</v>
      </c>
      <c r="B57" s="18" t="s">
        <v>191</v>
      </c>
      <c r="C57" s="18" t="s">
        <v>155</v>
      </c>
      <c r="D57" s="7">
        <v>2500000</v>
      </c>
      <c r="E57" s="8">
        <v>2355.67</v>
      </c>
      <c r="F57" s="9">
        <v>2.53E-2</v>
      </c>
      <c r="G57" s="56">
        <v>7.5301000000000007E-2</v>
      </c>
    </row>
    <row r="58" spans="1:7" x14ac:dyDescent="0.25">
      <c r="A58" s="41" t="s">
        <v>192</v>
      </c>
      <c r="B58" s="18" t="s">
        <v>193</v>
      </c>
      <c r="C58" s="18" t="s">
        <v>152</v>
      </c>
      <c r="D58" s="7">
        <v>2500000</v>
      </c>
      <c r="E58" s="8">
        <v>2339.23</v>
      </c>
      <c r="F58" s="9">
        <v>2.52E-2</v>
      </c>
      <c r="G58" s="56">
        <v>7.6249999999999998E-2</v>
      </c>
    </row>
    <row r="59" spans="1:7" x14ac:dyDescent="0.25">
      <c r="A59" s="41" t="s">
        <v>194</v>
      </c>
      <c r="B59" s="18" t="s">
        <v>195</v>
      </c>
      <c r="C59" s="18" t="s">
        <v>152</v>
      </c>
      <c r="D59" s="7">
        <v>2500000</v>
      </c>
      <c r="E59" s="8">
        <v>2335.17</v>
      </c>
      <c r="F59" s="9">
        <v>2.5100000000000001E-2</v>
      </c>
      <c r="G59" s="56">
        <v>7.5999999999999998E-2</v>
      </c>
    </row>
    <row r="60" spans="1:7" x14ac:dyDescent="0.25">
      <c r="A60" s="41" t="s">
        <v>196</v>
      </c>
      <c r="B60" s="18" t="s">
        <v>197</v>
      </c>
      <c r="C60" s="18" t="s">
        <v>177</v>
      </c>
      <c r="D60" s="7">
        <v>2500000</v>
      </c>
      <c r="E60" s="8">
        <v>2329.33</v>
      </c>
      <c r="F60" s="9">
        <v>2.5100000000000001E-2</v>
      </c>
      <c r="G60" s="56">
        <v>7.5762999999999997E-2</v>
      </c>
    </row>
    <row r="61" spans="1:7" x14ac:dyDescent="0.25">
      <c r="A61" s="57" t="s">
        <v>130</v>
      </c>
      <c r="B61" s="19"/>
      <c r="C61" s="19"/>
      <c r="D61" s="10"/>
      <c r="E61" s="21">
        <v>59872.81</v>
      </c>
      <c r="F61" s="22">
        <v>0.64400000000000002</v>
      </c>
      <c r="G61" s="58"/>
    </row>
    <row r="62" spans="1:7" x14ac:dyDescent="0.25">
      <c r="A62" s="41"/>
      <c r="B62" s="18"/>
      <c r="C62" s="18"/>
      <c r="D62" s="7"/>
      <c r="E62" s="8"/>
      <c r="F62" s="9"/>
      <c r="G62" s="56"/>
    </row>
    <row r="63" spans="1:7" x14ac:dyDescent="0.25">
      <c r="A63" s="57" t="s">
        <v>198</v>
      </c>
      <c r="B63" s="18"/>
      <c r="C63" s="18"/>
      <c r="D63" s="7"/>
      <c r="E63" s="8"/>
      <c r="F63" s="9"/>
      <c r="G63" s="56"/>
    </row>
    <row r="64" spans="1:7" x14ac:dyDescent="0.25">
      <c r="A64" s="41" t="s">
        <v>199</v>
      </c>
      <c r="B64" s="18" t="s">
        <v>200</v>
      </c>
      <c r="C64" s="18" t="s">
        <v>152</v>
      </c>
      <c r="D64" s="7">
        <v>5000000</v>
      </c>
      <c r="E64" s="8">
        <v>4896.62</v>
      </c>
      <c r="F64" s="9">
        <v>5.2699999999999997E-2</v>
      </c>
      <c r="G64" s="56">
        <v>7.4099999999999999E-2</v>
      </c>
    </row>
    <row r="65" spans="1:7" x14ac:dyDescent="0.25">
      <c r="A65" s="41" t="s">
        <v>201</v>
      </c>
      <c r="B65" s="18" t="s">
        <v>202</v>
      </c>
      <c r="C65" s="18" t="s">
        <v>152</v>
      </c>
      <c r="D65" s="7">
        <v>5000000</v>
      </c>
      <c r="E65" s="8">
        <v>4728.4399999999996</v>
      </c>
      <c r="F65" s="9">
        <v>5.0900000000000001E-2</v>
      </c>
      <c r="G65" s="56">
        <v>8.1250000000000003E-2</v>
      </c>
    </row>
    <row r="66" spans="1:7" x14ac:dyDescent="0.25">
      <c r="A66" s="41" t="s">
        <v>203</v>
      </c>
      <c r="B66" s="18" t="s">
        <v>204</v>
      </c>
      <c r="C66" s="18" t="s">
        <v>152</v>
      </c>
      <c r="D66" s="7">
        <v>2500000</v>
      </c>
      <c r="E66" s="8">
        <v>2442.69</v>
      </c>
      <c r="F66" s="9">
        <v>2.63E-2</v>
      </c>
      <c r="G66" s="56">
        <v>7.7148999999999995E-2</v>
      </c>
    </row>
    <row r="67" spans="1:7" x14ac:dyDescent="0.25">
      <c r="A67" s="41" t="s">
        <v>205</v>
      </c>
      <c r="B67" s="18" t="s">
        <v>206</v>
      </c>
      <c r="C67" s="18" t="s">
        <v>152</v>
      </c>
      <c r="D67" s="7">
        <v>2500000</v>
      </c>
      <c r="E67" s="8">
        <v>2437.0700000000002</v>
      </c>
      <c r="F67" s="9">
        <v>2.6200000000000001E-2</v>
      </c>
      <c r="G67" s="56">
        <v>7.7898999999999996E-2</v>
      </c>
    </row>
    <row r="68" spans="1:7" x14ac:dyDescent="0.25">
      <c r="A68" s="41" t="s">
        <v>207</v>
      </c>
      <c r="B68" s="18" t="s">
        <v>208</v>
      </c>
      <c r="C68" s="18" t="s">
        <v>152</v>
      </c>
      <c r="D68" s="7">
        <v>2500000</v>
      </c>
      <c r="E68" s="8">
        <v>2425.7800000000002</v>
      </c>
      <c r="F68" s="9">
        <v>2.6100000000000002E-2</v>
      </c>
      <c r="G68" s="56">
        <v>7.8100000000000003E-2</v>
      </c>
    </row>
    <row r="69" spans="1:7" x14ac:dyDescent="0.25">
      <c r="A69" s="41" t="s">
        <v>209</v>
      </c>
      <c r="B69" s="18" t="s">
        <v>210</v>
      </c>
      <c r="C69" s="18" t="s">
        <v>152</v>
      </c>
      <c r="D69" s="7">
        <v>2500000</v>
      </c>
      <c r="E69" s="8">
        <v>2415.46</v>
      </c>
      <c r="F69" s="9">
        <v>2.5999999999999999E-2</v>
      </c>
      <c r="G69" s="56">
        <v>7.7899999999999997E-2</v>
      </c>
    </row>
    <row r="70" spans="1:7" x14ac:dyDescent="0.25">
      <c r="A70" s="41" t="s">
        <v>211</v>
      </c>
      <c r="B70" s="18" t="s">
        <v>212</v>
      </c>
      <c r="C70" s="18" t="s">
        <v>152</v>
      </c>
      <c r="D70" s="7">
        <v>2500000</v>
      </c>
      <c r="E70" s="8">
        <v>2365.5100000000002</v>
      </c>
      <c r="F70" s="9">
        <v>2.5399999999999999E-2</v>
      </c>
      <c r="G70" s="56">
        <v>8.2350000000000007E-2</v>
      </c>
    </row>
    <row r="71" spans="1:7" x14ac:dyDescent="0.25">
      <c r="A71" s="57" t="s">
        <v>130</v>
      </c>
      <c r="B71" s="19"/>
      <c r="C71" s="19"/>
      <c r="D71" s="10"/>
      <c r="E71" s="21">
        <v>21711.57</v>
      </c>
      <c r="F71" s="22">
        <v>0.2336</v>
      </c>
      <c r="G71" s="58"/>
    </row>
    <row r="72" spans="1:7" x14ac:dyDescent="0.25">
      <c r="A72" s="41"/>
      <c r="B72" s="18"/>
      <c r="C72" s="18"/>
      <c r="D72" s="7"/>
      <c r="E72" s="8"/>
      <c r="F72" s="9"/>
      <c r="G72" s="56"/>
    </row>
    <row r="73" spans="1:7" x14ac:dyDescent="0.25">
      <c r="A73" s="59" t="s">
        <v>142</v>
      </c>
      <c r="B73" s="38"/>
      <c r="C73" s="38"/>
      <c r="D73" s="39"/>
      <c r="E73" s="21">
        <v>86436.92</v>
      </c>
      <c r="F73" s="22">
        <v>0.92979999999999996</v>
      </c>
      <c r="G73" s="58"/>
    </row>
    <row r="74" spans="1:7" x14ac:dyDescent="0.25">
      <c r="A74" s="41"/>
      <c r="B74" s="18"/>
      <c r="C74" s="18"/>
      <c r="D74" s="7"/>
      <c r="E74" s="8"/>
      <c r="F74" s="9"/>
      <c r="G74" s="56"/>
    </row>
    <row r="75" spans="1:7" x14ac:dyDescent="0.25">
      <c r="A75" s="41"/>
      <c r="B75" s="18"/>
      <c r="C75" s="18"/>
      <c r="D75" s="7"/>
      <c r="E75" s="8"/>
      <c r="F75" s="9"/>
      <c r="G75" s="56"/>
    </row>
    <row r="76" spans="1:7" x14ac:dyDescent="0.25">
      <c r="A76" s="57" t="s">
        <v>213</v>
      </c>
      <c r="B76" s="18"/>
      <c r="C76" s="18"/>
      <c r="D76" s="7"/>
      <c r="E76" s="8"/>
      <c r="F76" s="9"/>
      <c r="G76" s="56"/>
    </row>
    <row r="77" spans="1:7" x14ac:dyDescent="0.25">
      <c r="A77" s="41" t="s">
        <v>214</v>
      </c>
      <c r="B77" s="18" t="s">
        <v>215</v>
      </c>
      <c r="C77" s="18"/>
      <c r="D77" s="7">
        <v>1189.547</v>
      </c>
      <c r="E77" s="8">
        <v>123.78</v>
      </c>
      <c r="F77" s="9">
        <v>1.2999999999999999E-3</v>
      </c>
      <c r="G77" s="56"/>
    </row>
    <row r="78" spans="1:7" x14ac:dyDescent="0.25">
      <c r="A78" s="41"/>
      <c r="B78" s="18"/>
      <c r="C78" s="18"/>
      <c r="D78" s="7"/>
      <c r="E78" s="8"/>
      <c r="F78" s="9"/>
      <c r="G78" s="56"/>
    </row>
    <row r="79" spans="1:7" x14ac:dyDescent="0.25">
      <c r="A79" s="59" t="s">
        <v>142</v>
      </c>
      <c r="B79" s="38"/>
      <c r="C79" s="38"/>
      <c r="D79" s="39"/>
      <c r="E79" s="21">
        <v>123.78</v>
      </c>
      <c r="F79" s="22">
        <v>1.2999999999999999E-3</v>
      </c>
      <c r="G79" s="58"/>
    </row>
    <row r="80" spans="1:7" x14ac:dyDescent="0.25">
      <c r="A80" s="41"/>
      <c r="B80" s="18"/>
      <c r="C80" s="18"/>
      <c r="D80" s="7"/>
      <c r="E80" s="8"/>
      <c r="F80" s="9"/>
      <c r="G80" s="56"/>
    </row>
    <row r="81" spans="1:7" x14ac:dyDescent="0.25">
      <c r="A81" s="57" t="s">
        <v>216</v>
      </c>
      <c r="B81" s="18"/>
      <c r="C81" s="18"/>
      <c r="D81" s="7"/>
      <c r="E81" s="8"/>
      <c r="F81" s="9"/>
      <c r="G81" s="56"/>
    </row>
    <row r="82" spans="1:7" x14ac:dyDescent="0.25">
      <c r="A82" s="41" t="s">
        <v>217</v>
      </c>
      <c r="B82" s="18"/>
      <c r="C82" s="18"/>
      <c r="D82" s="7"/>
      <c r="E82" s="8">
        <v>7662.6</v>
      </c>
      <c r="F82" s="9">
        <v>8.2400000000000001E-2</v>
      </c>
      <c r="G82" s="56">
        <v>6.6513000000000003E-2</v>
      </c>
    </row>
    <row r="83" spans="1:7" x14ac:dyDescent="0.25">
      <c r="A83" s="57" t="s">
        <v>130</v>
      </c>
      <c r="B83" s="19"/>
      <c r="C83" s="19"/>
      <c r="D83" s="10"/>
      <c r="E83" s="21">
        <v>7662.6</v>
      </c>
      <c r="F83" s="22">
        <v>8.2400000000000001E-2</v>
      </c>
      <c r="G83" s="58"/>
    </row>
    <row r="84" spans="1:7" x14ac:dyDescent="0.25">
      <c r="A84" s="41"/>
      <c r="B84" s="18"/>
      <c r="C84" s="18"/>
      <c r="D84" s="7"/>
      <c r="E84" s="8"/>
      <c r="F84" s="9"/>
      <c r="G84" s="56"/>
    </row>
    <row r="85" spans="1:7" x14ac:dyDescent="0.25">
      <c r="A85" s="59" t="s">
        <v>142</v>
      </c>
      <c r="B85" s="38"/>
      <c r="C85" s="38"/>
      <c r="D85" s="39"/>
      <c r="E85" s="21">
        <v>7662.6</v>
      </c>
      <c r="F85" s="22">
        <v>8.2400000000000001E-2</v>
      </c>
      <c r="G85" s="58"/>
    </row>
    <row r="86" spans="1:7" x14ac:dyDescent="0.25">
      <c r="A86" s="41" t="s">
        <v>218</v>
      </c>
      <c r="B86" s="18"/>
      <c r="C86" s="18"/>
      <c r="D86" s="7"/>
      <c r="E86" s="8">
        <v>61.907169600000003</v>
      </c>
      <c r="F86" s="9">
        <v>6.6500000000000001E-4</v>
      </c>
      <c r="G86" s="56"/>
    </row>
    <row r="87" spans="1:7" x14ac:dyDescent="0.25">
      <c r="A87" s="41" t="s">
        <v>219</v>
      </c>
      <c r="B87" s="18"/>
      <c r="C87" s="18"/>
      <c r="D87" s="7"/>
      <c r="E87" s="12">
        <v>-7313.8371696000004</v>
      </c>
      <c r="F87" s="13">
        <v>-7.8664999999999999E-2</v>
      </c>
      <c r="G87" s="56">
        <v>6.6513000000000003E-2</v>
      </c>
    </row>
    <row r="88" spans="1:7" x14ac:dyDescent="0.25">
      <c r="A88" s="60" t="s">
        <v>220</v>
      </c>
      <c r="B88" s="20"/>
      <c r="C88" s="20"/>
      <c r="D88" s="14"/>
      <c r="E88" s="15">
        <v>92966.65</v>
      </c>
      <c r="F88" s="16">
        <v>1</v>
      </c>
      <c r="G88" s="61"/>
    </row>
    <row r="89" spans="1:7" x14ac:dyDescent="0.25">
      <c r="A89" s="42"/>
      <c r="G89" s="48"/>
    </row>
    <row r="90" spans="1:7" x14ac:dyDescent="0.25">
      <c r="A90" s="62" t="s">
        <v>221</v>
      </c>
      <c r="G90" s="48"/>
    </row>
    <row r="91" spans="1:7" x14ac:dyDescent="0.25">
      <c r="A91" s="62" t="s">
        <v>222</v>
      </c>
      <c r="G91" s="48"/>
    </row>
    <row r="92" spans="1:7" x14ac:dyDescent="0.25">
      <c r="A92" s="42"/>
      <c r="G92" s="48"/>
    </row>
    <row r="93" spans="1:7" x14ac:dyDescent="0.25">
      <c r="A93" t="s">
        <v>223</v>
      </c>
      <c r="G93" s="48"/>
    </row>
    <row r="94" spans="1:7" ht="45" customHeight="1" x14ac:dyDescent="0.25">
      <c r="A94" s="75" t="s">
        <v>224</v>
      </c>
      <c r="B94" s="76" t="s">
        <v>225</v>
      </c>
      <c r="G94" s="48"/>
    </row>
    <row r="95" spans="1:7" ht="30" customHeight="1" x14ac:dyDescent="0.25">
      <c r="A95" s="75" t="s">
        <v>226</v>
      </c>
      <c r="B95" s="76" t="s">
        <v>227</v>
      </c>
      <c r="G95" s="48"/>
    </row>
    <row r="96" spans="1:7" x14ac:dyDescent="0.25">
      <c r="A96" s="75"/>
      <c r="B96" s="75"/>
      <c r="G96" s="48"/>
    </row>
    <row r="97" spans="1:7" x14ac:dyDescent="0.25">
      <c r="A97" s="75" t="s">
        <v>228</v>
      </c>
      <c r="B97" s="77">
        <v>7.4377833560822433</v>
      </c>
      <c r="G97" s="48"/>
    </row>
    <row r="98" spans="1:7" x14ac:dyDescent="0.25">
      <c r="A98" s="75"/>
      <c r="B98" s="75"/>
      <c r="G98" s="48"/>
    </row>
    <row r="99" spans="1:7" x14ac:dyDescent="0.25">
      <c r="A99" s="75" t="s">
        <v>229</v>
      </c>
      <c r="B99" s="78">
        <v>0.55259999999999998</v>
      </c>
      <c r="G99" s="48"/>
    </row>
    <row r="100" spans="1:7" x14ac:dyDescent="0.25">
      <c r="A100" s="75" t="s">
        <v>230</v>
      </c>
      <c r="B100" s="78">
        <v>0.55030424186130611</v>
      </c>
      <c r="G100" s="48"/>
    </row>
    <row r="101" spans="1:7" x14ac:dyDescent="0.25">
      <c r="A101" s="75"/>
      <c r="B101" s="75"/>
      <c r="G101" s="48"/>
    </row>
    <row r="102" spans="1:7" x14ac:dyDescent="0.25">
      <c r="A102" s="75" t="s">
        <v>231</v>
      </c>
      <c r="B102" s="79">
        <v>45565</v>
      </c>
      <c r="G102" s="48"/>
    </row>
    <row r="103" spans="1:7" x14ac:dyDescent="0.25">
      <c r="A103" s="42"/>
      <c r="G103" s="48"/>
    </row>
    <row r="104" spans="1:7" x14ac:dyDescent="0.25">
      <c r="A104" s="42"/>
      <c r="G104" s="48"/>
    </row>
    <row r="105" spans="1:7" x14ac:dyDescent="0.25">
      <c r="A105" s="62" t="s">
        <v>232</v>
      </c>
      <c r="G105" s="48"/>
    </row>
    <row r="106" spans="1:7" x14ac:dyDescent="0.25">
      <c r="A106" s="43" t="s">
        <v>233</v>
      </c>
      <c r="B106" s="3" t="s">
        <v>127</v>
      </c>
      <c r="G106" s="48"/>
    </row>
    <row r="107" spans="1:7" x14ac:dyDescent="0.25">
      <c r="A107" s="42" t="s">
        <v>234</v>
      </c>
      <c r="G107" s="48"/>
    </row>
    <row r="108" spans="1:7" x14ac:dyDescent="0.25">
      <c r="A108" s="42" t="s">
        <v>235</v>
      </c>
      <c r="B108" s="3" t="s">
        <v>236</v>
      </c>
      <c r="C108" s="3" t="s">
        <v>236</v>
      </c>
      <c r="G108" s="48"/>
    </row>
    <row r="109" spans="1:7" x14ac:dyDescent="0.25">
      <c r="A109" s="42"/>
      <c r="B109" s="63">
        <v>45382</v>
      </c>
      <c r="C109" s="63">
        <v>45565</v>
      </c>
      <c r="G109" s="48"/>
    </row>
    <row r="110" spans="1:7" x14ac:dyDescent="0.25">
      <c r="A110" s="42" t="s">
        <v>237</v>
      </c>
      <c r="B110" s="3">
        <v>28.5122</v>
      </c>
      <c r="C110" s="3">
        <v>29.5824</v>
      </c>
      <c r="E110" s="2"/>
      <c r="G110" s="64"/>
    </row>
    <row r="111" spans="1:7" x14ac:dyDescent="0.25">
      <c r="A111" s="42" t="s">
        <v>238</v>
      </c>
      <c r="B111" s="3" t="s">
        <v>239</v>
      </c>
      <c r="C111" s="3" t="s">
        <v>239</v>
      </c>
      <c r="E111" s="2"/>
      <c r="G111" s="64"/>
    </row>
    <row r="112" spans="1:7" x14ac:dyDescent="0.25">
      <c r="A112" s="42" t="s">
        <v>240</v>
      </c>
      <c r="B112" s="81">
        <v>28.515999999999998</v>
      </c>
      <c r="C112" s="3">
        <v>29.586200000000002</v>
      </c>
      <c r="E112" s="2"/>
      <c r="G112" s="64"/>
    </row>
    <row r="113" spans="1:7" x14ac:dyDescent="0.25">
      <c r="A113" s="42" t="s">
        <v>241</v>
      </c>
      <c r="B113" s="3">
        <v>26.592099999999999</v>
      </c>
      <c r="C113" s="3">
        <v>27.590299999999999</v>
      </c>
      <c r="E113" s="2"/>
      <c r="G113" s="64"/>
    </row>
    <row r="114" spans="1:7" x14ac:dyDescent="0.25">
      <c r="A114" s="42" t="s">
        <v>242</v>
      </c>
      <c r="B114" s="3" t="s">
        <v>239</v>
      </c>
      <c r="C114" s="3" t="s">
        <v>239</v>
      </c>
      <c r="E114" s="2"/>
      <c r="G114" s="64"/>
    </row>
    <row r="115" spans="1:7" x14ac:dyDescent="0.25">
      <c r="A115" s="42" t="s">
        <v>243</v>
      </c>
      <c r="B115" s="3">
        <v>22.3262</v>
      </c>
      <c r="C115" s="3">
        <v>23.0853</v>
      </c>
      <c r="E115" s="2"/>
      <c r="G115" s="64"/>
    </row>
    <row r="116" spans="1:7" x14ac:dyDescent="0.25">
      <c r="A116" s="42" t="s">
        <v>244</v>
      </c>
      <c r="B116" s="3" t="s">
        <v>239</v>
      </c>
      <c r="C116" s="3" t="s">
        <v>239</v>
      </c>
      <c r="E116" s="2"/>
      <c r="G116" s="64"/>
    </row>
    <row r="117" spans="1:7" x14ac:dyDescent="0.25">
      <c r="A117" s="42" t="s">
        <v>245</v>
      </c>
      <c r="B117" s="3">
        <v>25.8733</v>
      </c>
      <c r="C117" s="3">
        <v>26.753499999999999</v>
      </c>
      <c r="E117" s="2"/>
      <c r="G117" s="64"/>
    </row>
    <row r="118" spans="1:7" x14ac:dyDescent="0.25">
      <c r="A118" s="42" t="s">
        <v>246</v>
      </c>
      <c r="B118" s="3" t="s">
        <v>239</v>
      </c>
      <c r="C118" s="3" t="s">
        <v>239</v>
      </c>
      <c r="E118" s="2"/>
      <c r="G118" s="64"/>
    </row>
    <row r="119" spans="1:7" x14ac:dyDescent="0.25">
      <c r="A119" s="42" t="s">
        <v>247</v>
      </c>
      <c r="B119" s="3">
        <v>26.089600000000001</v>
      </c>
      <c r="C119" s="3">
        <v>26.976800000000001</v>
      </c>
      <c r="E119" s="2"/>
      <c r="G119" s="64"/>
    </row>
    <row r="120" spans="1:7" x14ac:dyDescent="0.25">
      <c r="A120" s="42" t="s">
        <v>248</v>
      </c>
      <c r="B120" s="3">
        <v>24.541399999999999</v>
      </c>
      <c r="C120" s="3">
        <v>25.3765</v>
      </c>
      <c r="E120" s="2"/>
      <c r="G120" s="64"/>
    </row>
    <row r="121" spans="1:7" x14ac:dyDescent="0.25">
      <c r="A121" s="42" t="s">
        <v>249</v>
      </c>
      <c r="B121" s="3" t="s">
        <v>239</v>
      </c>
      <c r="C121" s="3" t="s">
        <v>239</v>
      </c>
      <c r="E121" s="2"/>
      <c r="G121" s="64"/>
    </row>
    <row r="122" spans="1:7" x14ac:dyDescent="0.25">
      <c r="A122" s="42" t="s">
        <v>250</v>
      </c>
      <c r="E122" s="2"/>
      <c r="G122" s="64"/>
    </row>
    <row r="123" spans="1:7" x14ac:dyDescent="0.25">
      <c r="A123" s="42"/>
      <c r="G123" s="48"/>
    </row>
    <row r="124" spans="1:7" x14ac:dyDescent="0.25">
      <c r="A124" s="42" t="s">
        <v>251</v>
      </c>
      <c r="B124" s="3" t="s">
        <v>127</v>
      </c>
      <c r="G124" s="48"/>
    </row>
    <row r="125" spans="1:7" x14ac:dyDescent="0.25">
      <c r="A125" s="42" t="s">
        <v>252</v>
      </c>
      <c r="B125" s="3" t="s">
        <v>127</v>
      </c>
      <c r="G125" s="48"/>
    </row>
    <row r="126" spans="1:7" ht="30" customHeight="1" x14ac:dyDescent="0.25">
      <c r="A126" s="43" t="s">
        <v>253</v>
      </c>
      <c r="B126" s="3" t="s">
        <v>127</v>
      </c>
      <c r="G126" s="48"/>
    </row>
    <row r="127" spans="1:7" ht="30" customHeight="1" x14ac:dyDescent="0.25">
      <c r="A127" s="43" t="s">
        <v>254</v>
      </c>
      <c r="B127" s="3" t="s">
        <v>127</v>
      </c>
      <c r="G127" s="48"/>
    </row>
    <row r="128" spans="1:7" x14ac:dyDescent="0.25">
      <c r="A128" s="42" t="s">
        <v>255</v>
      </c>
      <c r="B128" s="65">
        <f>B100</f>
        <v>0.55030424186130611</v>
      </c>
      <c r="G128" s="48"/>
    </row>
    <row r="129" spans="1:7" ht="30" customHeight="1" x14ac:dyDescent="0.25">
      <c r="A129" s="43" t="s">
        <v>256</v>
      </c>
      <c r="B129" s="3" t="s">
        <v>127</v>
      </c>
      <c r="G129" s="48"/>
    </row>
    <row r="130" spans="1:7" ht="30" customHeight="1" x14ac:dyDescent="0.25">
      <c r="A130" s="43" t="s">
        <v>257</v>
      </c>
      <c r="B130" s="3" t="s">
        <v>127</v>
      </c>
      <c r="G130" s="48"/>
    </row>
    <row r="131" spans="1:7" ht="30" customHeight="1" x14ac:dyDescent="0.25">
      <c r="A131" s="43" t="s">
        <v>258</v>
      </c>
      <c r="B131" s="65">
        <v>15054.299577100001</v>
      </c>
      <c r="G131" s="48"/>
    </row>
    <row r="132" spans="1:7" x14ac:dyDescent="0.25">
      <c r="A132" s="42" t="s">
        <v>259</v>
      </c>
      <c r="B132" s="3" t="s">
        <v>127</v>
      </c>
      <c r="G132" s="48"/>
    </row>
    <row r="133" spans="1:7" ht="15.75" customHeight="1" thickBot="1" x14ac:dyDescent="0.3">
      <c r="A133" s="66" t="s">
        <v>260</v>
      </c>
      <c r="B133" s="67" t="s">
        <v>127</v>
      </c>
      <c r="C133" s="68"/>
      <c r="D133" s="68"/>
      <c r="E133" s="68"/>
      <c r="F133" s="68"/>
      <c r="G133" s="69"/>
    </row>
    <row r="135" spans="1:7" ht="69.95" customHeight="1" x14ac:dyDescent="0.25">
      <c r="A135" s="128" t="s">
        <v>261</v>
      </c>
      <c r="B135" s="128" t="s">
        <v>262</v>
      </c>
      <c r="C135" s="128" t="s">
        <v>5</v>
      </c>
      <c r="D135" s="128" t="s">
        <v>6</v>
      </c>
      <c r="E135" s="128" t="s">
        <v>5</v>
      </c>
      <c r="F135" s="128" t="s">
        <v>6</v>
      </c>
    </row>
    <row r="136" spans="1:7" ht="69.95" customHeight="1" x14ac:dyDescent="0.25">
      <c r="A136" s="128" t="s">
        <v>225</v>
      </c>
      <c r="B136" s="128"/>
      <c r="C136" s="128" t="s">
        <v>8</v>
      </c>
      <c r="D136" s="128"/>
      <c r="E136" s="128" t="s">
        <v>9</v>
      </c>
      <c r="F136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06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2.285156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934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935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128</v>
      </c>
      <c r="B11" s="18"/>
      <c r="C11" s="18"/>
      <c r="D11" s="7"/>
      <c r="E11" s="8"/>
      <c r="F11" s="9"/>
      <c r="G11" s="56"/>
    </row>
    <row r="12" spans="1:8" x14ac:dyDescent="0.25">
      <c r="A12" s="57" t="s">
        <v>265</v>
      </c>
      <c r="B12" s="18"/>
      <c r="C12" s="18"/>
      <c r="D12" s="7"/>
      <c r="E12" s="8"/>
      <c r="F12" s="9"/>
      <c r="G12" s="56"/>
    </row>
    <row r="13" spans="1:8" x14ac:dyDescent="0.25">
      <c r="A13" s="41" t="s">
        <v>936</v>
      </c>
      <c r="B13" s="18" t="s">
        <v>937</v>
      </c>
      <c r="C13" s="18" t="s">
        <v>271</v>
      </c>
      <c r="D13" s="7">
        <v>21000000</v>
      </c>
      <c r="E13" s="8">
        <v>20493.29</v>
      </c>
      <c r="F13" s="9">
        <v>8.7599999999999997E-2</v>
      </c>
      <c r="G13" s="56">
        <v>7.2550000000000003E-2</v>
      </c>
    </row>
    <row r="14" spans="1:8" x14ac:dyDescent="0.25">
      <c r="A14" s="41" t="s">
        <v>938</v>
      </c>
      <c r="B14" s="18" t="s">
        <v>939</v>
      </c>
      <c r="C14" s="18" t="s">
        <v>271</v>
      </c>
      <c r="D14" s="7">
        <v>19500000</v>
      </c>
      <c r="E14" s="8">
        <v>19713.189999999999</v>
      </c>
      <c r="F14" s="9">
        <v>8.43E-2</v>
      </c>
      <c r="G14" s="56">
        <v>7.3499999999999996E-2</v>
      </c>
    </row>
    <row r="15" spans="1:8" x14ac:dyDescent="0.25">
      <c r="A15" s="41" t="s">
        <v>940</v>
      </c>
      <c r="B15" s="18" t="s">
        <v>941</v>
      </c>
      <c r="C15" s="18" t="s">
        <v>271</v>
      </c>
      <c r="D15" s="7">
        <v>15000000</v>
      </c>
      <c r="E15" s="8">
        <v>15150.78</v>
      </c>
      <c r="F15" s="9">
        <v>6.4799999999999996E-2</v>
      </c>
      <c r="G15" s="56">
        <v>7.4432999999999999E-2</v>
      </c>
    </row>
    <row r="16" spans="1:8" x14ac:dyDescent="0.25">
      <c r="A16" s="41" t="s">
        <v>942</v>
      </c>
      <c r="B16" s="18" t="s">
        <v>943</v>
      </c>
      <c r="C16" s="18" t="s">
        <v>282</v>
      </c>
      <c r="D16" s="7">
        <v>12500000</v>
      </c>
      <c r="E16" s="8">
        <v>12569.78</v>
      </c>
      <c r="F16" s="9">
        <v>5.3800000000000001E-2</v>
      </c>
      <c r="G16" s="56">
        <v>7.51E-2</v>
      </c>
    </row>
    <row r="17" spans="1:7" x14ac:dyDescent="0.25">
      <c r="A17" s="41" t="s">
        <v>944</v>
      </c>
      <c r="B17" s="18" t="s">
        <v>945</v>
      </c>
      <c r="C17" s="18" t="s">
        <v>271</v>
      </c>
      <c r="D17" s="7">
        <v>11000000</v>
      </c>
      <c r="E17" s="8">
        <v>11145.94</v>
      </c>
      <c r="F17" s="9">
        <v>4.7699999999999999E-2</v>
      </c>
      <c r="G17" s="56">
        <v>7.2450000000000001E-2</v>
      </c>
    </row>
    <row r="18" spans="1:7" x14ac:dyDescent="0.25">
      <c r="A18" s="41" t="s">
        <v>946</v>
      </c>
      <c r="B18" s="18" t="s">
        <v>947</v>
      </c>
      <c r="C18" s="18" t="s">
        <v>271</v>
      </c>
      <c r="D18" s="7">
        <v>10500000</v>
      </c>
      <c r="E18" s="8">
        <v>10568.36</v>
      </c>
      <c r="F18" s="9">
        <v>4.5199999999999997E-2</v>
      </c>
      <c r="G18" s="56">
        <v>7.5200000000000003E-2</v>
      </c>
    </row>
    <row r="19" spans="1:7" x14ac:dyDescent="0.25">
      <c r="A19" s="41" t="s">
        <v>948</v>
      </c>
      <c r="B19" s="18" t="s">
        <v>949</v>
      </c>
      <c r="C19" s="18" t="s">
        <v>271</v>
      </c>
      <c r="D19" s="7">
        <v>9200000</v>
      </c>
      <c r="E19" s="8">
        <v>9287.89</v>
      </c>
      <c r="F19" s="9">
        <v>3.9699999999999999E-2</v>
      </c>
      <c r="G19" s="56">
        <v>7.4800000000000005E-2</v>
      </c>
    </row>
    <row r="20" spans="1:7" x14ac:dyDescent="0.25">
      <c r="A20" s="41" t="s">
        <v>950</v>
      </c>
      <c r="B20" s="18" t="s">
        <v>951</v>
      </c>
      <c r="C20" s="18" t="s">
        <v>271</v>
      </c>
      <c r="D20" s="7">
        <v>3000000</v>
      </c>
      <c r="E20" s="8">
        <v>2993.29</v>
      </c>
      <c r="F20" s="9">
        <v>1.2800000000000001E-2</v>
      </c>
      <c r="G20" s="56">
        <v>7.3300000000000004E-2</v>
      </c>
    </row>
    <row r="21" spans="1:7" x14ac:dyDescent="0.25">
      <c r="A21" s="41" t="s">
        <v>952</v>
      </c>
      <c r="B21" s="18" t="s">
        <v>953</v>
      </c>
      <c r="C21" s="18" t="s">
        <v>268</v>
      </c>
      <c r="D21" s="7">
        <v>3000000</v>
      </c>
      <c r="E21" s="8">
        <v>2991.32</v>
      </c>
      <c r="F21" s="9">
        <v>1.2800000000000001E-2</v>
      </c>
      <c r="G21" s="56">
        <v>7.2400000000000006E-2</v>
      </c>
    </row>
    <row r="22" spans="1:7" x14ac:dyDescent="0.25">
      <c r="A22" s="41" t="s">
        <v>954</v>
      </c>
      <c r="B22" s="18" t="s">
        <v>955</v>
      </c>
      <c r="C22" s="18" t="s">
        <v>271</v>
      </c>
      <c r="D22" s="7">
        <v>2700000</v>
      </c>
      <c r="E22" s="8">
        <v>2754.13</v>
      </c>
      <c r="F22" s="9">
        <v>1.18E-2</v>
      </c>
      <c r="G22" s="56">
        <v>7.3724999999999999E-2</v>
      </c>
    </row>
    <row r="23" spans="1:7" x14ac:dyDescent="0.25">
      <c r="A23" s="41" t="s">
        <v>956</v>
      </c>
      <c r="B23" s="18" t="s">
        <v>957</v>
      </c>
      <c r="C23" s="18" t="s">
        <v>271</v>
      </c>
      <c r="D23" s="7">
        <v>2500000</v>
      </c>
      <c r="E23" s="8">
        <v>2568.1799999999998</v>
      </c>
      <c r="F23" s="9">
        <v>1.0999999999999999E-2</v>
      </c>
      <c r="G23" s="56">
        <v>7.3599999999999999E-2</v>
      </c>
    </row>
    <row r="24" spans="1:7" x14ac:dyDescent="0.25">
      <c r="A24" s="41" t="s">
        <v>958</v>
      </c>
      <c r="B24" s="18" t="s">
        <v>959</v>
      </c>
      <c r="C24" s="18" t="s">
        <v>271</v>
      </c>
      <c r="D24" s="7">
        <v>2500000</v>
      </c>
      <c r="E24" s="8">
        <v>2497.0500000000002</v>
      </c>
      <c r="F24" s="9">
        <v>1.0699999999999999E-2</v>
      </c>
      <c r="G24" s="56">
        <v>7.5700000000000003E-2</v>
      </c>
    </row>
    <row r="25" spans="1:7" x14ac:dyDescent="0.25">
      <c r="A25" s="41" t="s">
        <v>960</v>
      </c>
      <c r="B25" s="18" t="s">
        <v>961</v>
      </c>
      <c r="C25" s="18" t="s">
        <v>282</v>
      </c>
      <c r="D25" s="7">
        <v>2060000</v>
      </c>
      <c r="E25" s="8">
        <v>2147.66</v>
      </c>
      <c r="F25" s="9">
        <v>9.1999999999999998E-3</v>
      </c>
      <c r="G25" s="56">
        <v>7.2450000000000001E-2</v>
      </c>
    </row>
    <row r="26" spans="1:7" x14ac:dyDescent="0.25">
      <c r="A26" s="41" t="s">
        <v>962</v>
      </c>
      <c r="B26" s="18" t="s">
        <v>963</v>
      </c>
      <c r="C26" s="18" t="s">
        <v>282</v>
      </c>
      <c r="D26" s="7">
        <v>2000000</v>
      </c>
      <c r="E26" s="8">
        <v>2000.82</v>
      </c>
      <c r="F26" s="9">
        <v>8.6E-3</v>
      </c>
      <c r="G26" s="56">
        <v>7.4749999999999997E-2</v>
      </c>
    </row>
    <row r="27" spans="1:7" x14ac:dyDescent="0.25">
      <c r="A27" s="41" t="s">
        <v>964</v>
      </c>
      <c r="B27" s="18" t="s">
        <v>965</v>
      </c>
      <c r="C27" s="18" t="s">
        <v>271</v>
      </c>
      <c r="D27" s="7">
        <v>500000</v>
      </c>
      <c r="E27" s="8">
        <v>517.29999999999995</v>
      </c>
      <c r="F27" s="9">
        <v>2.2000000000000001E-3</v>
      </c>
      <c r="G27" s="56">
        <v>7.2900000000000006E-2</v>
      </c>
    </row>
    <row r="28" spans="1:7" x14ac:dyDescent="0.25">
      <c r="A28" s="41" t="s">
        <v>966</v>
      </c>
      <c r="B28" s="18" t="s">
        <v>967</v>
      </c>
      <c r="C28" s="18" t="s">
        <v>271</v>
      </c>
      <c r="D28" s="7">
        <v>500000</v>
      </c>
      <c r="E28" s="8">
        <v>487.99</v>
      </c>
      <c r="F28" s="9">
        <v>2.0999999999999999E-3</v>
      </c>
      <c r="G28" s="56">
        <v>7.1900000000000006E-2</v>
      </c>
    </row>
    <row r="29" spans="1:7" x14ac:dyDescent="0.25">
      <c r="A29" s="57" t="s">
        <v>130</v>
      </c>
      <c r="B29" s="19"/>
      <c r="C29" s="19"/>
      <c r="D29" s="10"/>
      <c r="E29" s="21">
        <v>117886.97</v>
      </c>
      <c r="F29" s="22">
        <v>0.50429999999999997</v>
      </c>
      <c r="G29" s="58"/>
    </row>
    <row r="30" spans="1:7" x14ac:dyDescent="0.25">
      <c r="A30" s="57" t="s">
        <v>135</v>
      </c>
      <c r="B30" s="18"/>
      <c r="C30" s="18"/>
      <c r="D30" s="7"/>
      <c r="E30" s="8"/>
      <c r="F30" s="9"/>
      <c r="G30" s="56"/>
    </row>
    <row r="31" spans="1:7" x14ac:dyDescent="0.25">
      <c r="A31" s="41" t="s">
        <v>968</v>
      </c>
      <c r="B31" s="18" t="s">
        <v>969</v>
      </c>
      <c r="C31" s="18" t="s">
        <v>134</v>
      </c>
      <c r="D31" s="7">
        <v>23000000</v>
      </c>
      <c r="E31" s="8">
        <v>22833.71</v>
      </c>
      <c r="F31" s="9">
        <v>9.7600000000000006E-2</v>
      </c>
      <c r="G31" s="56">
        <v>7.0190249999999996E-2</v>
      </c>
    </row>
    <row r="32" spans="1:7" x14ac:dyDescent="0.25">
      <c r="A32" s="41" t="s">
        <v>970</v>
      </c>
      <c r="B32" s="18" t="s">
        <v>971</v>
      </c>
      <c r="C32" s="18" t="s">
        <v>134</v>
      </c>
      <c r="D32" s="7">
        <v>10500000</v>
      </c>
      <c r="E32" s="8">
        <v>10689.39</v>
      </c>
      <c r="F32" s="9">
        <v>4.5699999999999998E-2</v>
      </c>
      <c r="G32" s="56">
        <v>7.0729292360000001E-2</v>
      </c>
    </row>
    <row r="33" spans="1:7" x14ac:dyDescent="0.25">
      <c r="A33" s="41" t="s">
        <v>972</v>
      </c>
      <c r="B33" s="18" t="s">
        <v>973</v>
      </c>
      <c r="C33" s="18" t="s">
        <v>134</v>
      </c>
      <c r="D33" s="7">
        <v>9000000</v>
      </c>
      <c r="E33" s="8">
        <v>9187.2099999999991</v>
      </c>
      <c r="F33" s="9">
        <v>3.9300000000000002E-2</v>
      </c>
      <c r="G33" s="56">
        <v>7.0416817490000005E-2</v>
      </c>
    </row>
    <row r="34" spans="1:7" x14ac:dyDescent="0.25">
      <c r="A34" s="41" t="s">
        <v>974</v>
      </c>
      <c r="B34" s="18" t="s">
        <v>975</v>
      </c>
      <c r="C34" s="18" t="s">
        <v>134</v>
      </c>
      <c r="D34" s="7">
        <v>7500000</v>
      </c>
      <c r="E34" s="8">
        <v>7732.23</v>
      </c>
      <c r="F34" s="9">
        <v>3.3099999999999997E-2</v>
      </c>
      <c r="G34" s="56">
        <v>7.0686867599999995E-2</v>
      </c>
    </row>
    <row r="35" spans="1:7" x14ac:dyDescent="0.25">
      <c r="A35" s="41" t="s">
        <v>976</v>
      </c>
      <c r="B35" s="18" t="s">
        <v>977</v>
      </c>
      <c r="C35" s="18" t="s">
        <v>134</v>
      </c>
      <c r="D35" s="7">
        <v>7500000</v>
      </c>
      <c r="E35" s="8">
        <v>7635.38</v>
      </c>
      <c r="F35" s="9">
        <v>3.27E-2</v>
      </c>
      <c r="G35" s="56">
        <v>7.0416817490000005E-2</v>
      </c>
    </row>
    <row r="36" spans="1:7" x14ac:dyDescent="0.25">
      <c r="A36" s="41" t="s">
        <v>978</v>
      </c>
      <c r="B36" s="18" t="s">
        <v>979</v>
      </c>
      <c r="C36" s="18" t="s">
        <v>134</v>
      </c>
      <c r="D36" s="7">
        <v>6500000</v>
      </c>
      <c r="E36" s="8">
        <v>6635.82</v>
      </c>
      <c r="F36" s="9">
        <v>2.8400000000000002E-2</v>
      </c>
      <c r="G36" s="56">
        <v>7.0985928340000004E-2</v>
      </c>
    </row>
    <row r="37" spans="1:7" x14ac:dyDescent="0.25">
      <c r="A37" s="41" t="s">
        <v>980</v>
      </c>
      <c r="B37" s="18" t="s">
        <v>981</v>
      </c>
      <c r="C37" s="18" t="s">
        <v>134</v>
      </c>
      <c r="D37" s="7">
        <v>6000000</v>
      </c>
      <c r="E37" s="8">
        <v>6104.93</v>
      </c>
      <c r="F37" s="9">
        <v>2.6100000000000002E-2</v>
      </c>
      <c r="G37" s="56">
        <v>7.0985928340000004E-2</v>
      </c>
    </row>
    <row r="38" spans="1:7" x14ac:dyDescent="0.25">
      <c r="A38" s="41" t="s">
        <v>982</v>
      </c>
      <c r="B38" s="18" t="s">
        <v>983</v>
      </c>
      <c r="C38" s="18" t="s">
        <v>134</v>
      </c>
      <c r="D38" s="7">
        <v>5500000</v>
      </c>
      <c r="E38" s="8">
        <v>5580.81</v>
      </c>
      <c r="F38" s="9">
        <v>2.3900000000000001E-2</v>
      </c>
      <c r="G38" s="56">
        <v>7.0418886710000003E-2</v>
      </c>
    </row>
    <row r="39" spans="1:7" x14ac:dyDescent="0.25">
      <c r="A39" s="41" t="s">
        <v>984</v>
      </c>
      <c r="B39" s="18" t="s">
        <v>985</v>
      </c>
      <c r="C39" s="18" t="s">
        <v>134</v>
      </c>
      <c r="D39" s="7">
        <v>5000000</v>
      </c>
      <c r="E39" s="8">
        <v>5089.1400000000003</v>
      </c>
      <c r="F39" s="9">
        <v>2.18E-2</v>
      </c>
      <c r="G39" s="56">
        <v>7.0418886710000003E-2</v>
      </c>
    </row>
    <row r="40" spans="1:7" x14ac:dyDescent="0.25">
      <c r="A40" s="41" t="s">
        <v>986</v>
      </c>
      <c r="B40" s="18" t="s">
        <v>987</v>
      </c>
      <c r="C40" s="18" t="s">
        <v>134</v>
      </c>
      <c r="D40" s="7">
        <v>5000000</v>
      </c>
      <c r="E40" s="8">
        <v>5079.32</v>
      </c>
      <c r="F40" s="9">
        <v>2.1700000000000001E-2</v>
      </c>
      <c r="G40" s="56">
        <v>7.0564771760999997E-2</v>
      </c>
    </row>
    <row r="41" spans="1:7" x14ac:dyDescent="0.25">
      <c r="A41" s="41" t="s">
        <v>988</v>
      </c>
      <c r="B41" s="18" t="s">
        <v>989</v>
      </c>
      <c r="C41" s="18" t="s">
        <v>134</v>
      </c>
      <c r="D41" s="7">
        <v>4500000</v>
      </c>
      <c r="E41" s="8">
        <v>4561.24</v>
      </c>
      <c r="F41" s="9">
        <v>1.95E-2</v>
      </c>
      <c r="G41" s="56">
        <v>7.0729292360000001E-2</v>
      </c>
    </row>
    <row r="42" spans="1:7" x14ac:dyDescent="0.25">
      <c r="A42" s="41" t="s">
        <v>990</v>
      </c>
      <c r="B42" s="18" t="s">
        <v>991</v>
      </c>
      <c r="C42" s="18" t="s">
        <v>134</v>
      </c>
      <c r="D42" s="7">
        <v>4000000</v>
      </c>
      <c r="E42" s="8">
        <v>4057.53</v>
      </c>
      <c r="F42" s="9">
        <v>1.7399999999999999E-2</v>
      </c>
      <c r="G42" s="56">
        <v>7.0668242361E-2</v>
      </c>
    </row>
    <row r="43" spans="1:7" x14ac:dyDescent="0.25">
      <c r="A43" s="41" t="s">
        <v>992</v>
      </c>
      <c r="B43" s="18" t="s">
        <v>993</v>
      </c>
      <c r="C43" s="18" t="s">
        <v>134</v>
      </c>
      <c r="D43" s="7">
        <v>2500000</v>
      </c>
      <c r="E43" s="8">
        <v>2551.44</v>
      </c>
      <c r="F43" s="9">
        <v>1.09E-2</v>
      </c>
      <c r="G43" s="56">
        <v>7.0418886710000003E-2</v>
      </c>
    </row>
    <row r="44" spans="1:7" x14ac:dyDescent="0.25">
      <c r="A44" s="41" t="s">
        <v>994</v>
      </c>
      <c r="B44" s="18" t="s">
        <v>995</v>
      </c>
      <c r="C44" s="18" t="s">
        <v>134</v>
      </c>
      <c r="D44" s="7">
        <v>2500000</v>
      </c>
      <c r="E44" s="8">
        <v>2537.66</v>
      </c>
      <c r="F44" s="9">
        <v>1.09E-2</v>
      </c>
      <c r="G44" s="56">
        <v>7.0416817490000005E-2</v>
      </c>
    </row>
    <row r="45" spans="1:7" x14ac:dyDescent="0.25">
      <c r="A45" s="41" t="s">
        <v>996</v>
      </c>
      <c r="B45" s="18" t="s">
        <v>997</v>
      </c>
      <c r="C45" s="18" t="s">
        <v>134</v>
      </c>
      <c r="D45" s="7">
        <v>2500000</v>
      </c>
      <c r="E45" s="8">
        <v>2511.4899999999998</v>
      </c>
      <c r="F45" s="9">
        <v>1.0699999999999999E-2</v>
      </c>
      <c r="G45" s="56">
        <v>7.0616506435999996E-2</v>
      </c>
    </row>
    <row r="46" spans="1:7" x14ac:dyDescent="0.25">
      <c r="A46" s="41" t="s">
        <v>998</v>
      </c>
      <c r="B46" s="18" t="s">
        <v>999</v>
      </c>
      <c r="C46" s="18" t="s">
        <v>134</v>
      </c>
      <c r="D46" s="7">
        <v>2000000</v>
      </c>
      <c r="E46" s="8">
        <v>2031.47</v>
      </c>
      <c r="F46" s="9">
        <v>8.6999999999999994E-3</v>
      </c>
      <c r="G46" s="56">
        <v>7.0418886710000003E-2</v>
      </c>
    </row>
    <row r="47" spans="1:7" x14ac:dyDescent="0.25">
      <c r="A47" s="41" t="s">
        <v>1000</v>
      </c>
      <c r="B47" s="18" t="s">
        <v>1001</v>
      </c>
      <c r="C47" s="18" t="s">
        <v>134</v>
      </c>
      <c r="D47" s="7">
        <v>2000000</v>
      </c>
      <c r="E47" s="8">
        <v>2009.74</v>
      </c>
      <c r="F47" s="9">
        <v>8.6E-3</v>
      </c>
      <c r="G47" s="56">
        <v>7.0934184740000003E-2</v>
      </c>
    </row>
    <row r="48" spans="1:7" x14ac:dyDescent="0.25">
      <c r="A48" s="41" t="s">
        <v>885</v>
      </c>
      <c r="B48" s="18" t="s">
        <v>886</v>
      </c>
      <c r="C48" s="18" t="s">
        <v>134</v>
      </c>
      <c r="D48" s="7">
        <v>1000000</v>
      </c>
      <c r="E48" s="8">
        <v>1014.94</v>
      </c>
      <c r="F48" s="9">
        <v>4.3E-3</v>
      </c>
      <c r="G48" s="56">
        <v>7.0985928340000004E-2</v>
      </c>
    </row>
    <row r="49" spans="1:7" x14ac:dyDescent="0.25">
      <c r="A49" s="57" t="s">
        <v>130</v>
      </c>
      <c r="B49" s="19"/>
      <c r="C49" s="19"/>
      <c r="D49" s="10"/>
      <c r="E49" s="21">
        <v>107843.45</v>
      </c>
      <c r="F49" s="22">
        <v>0.46129999999999999</v>
      </c>
      <c r="G49" s="58"/>
    </row>
    <row r="50" spans="1:7" x14ac:dyDescent="0.25">
      <c r="A50" s="41"/>
      <c r="B50" s="18"/>
      <c r="C50" s="18"/>
      <c r="D50" s="7"/>
      <c r="E50" s="8"/>
      <c r="F50" s="9"/>
      <c r="G50" s="56"/>
    </row>
    <row r="51" spans="1:7" x14ac:dyDescent="0.25">
      <c r="A51" s="41"/>
      <c r="B51" s="18"/>
      <c r="C51" s="18"/>
      <c r="D51" s="7"/>
      <c r="E51" s="8"/>
      <c r="F51" s="9"/>
      <c r="G51" s="56"/>
    </row>
    <row r="52" spans="1:7" x14ac:dyDescent="0.25">
      <c r="A52" s="57" t="s">
        <v>140</v>
      </c>
      <c r="B52" s="18"/>
      <c r="C52" s="18"/>
      <c r="D52" s="7"/>
      <c r="E52" s="8"/>
      <c r="F52" s="9"/>
      <c r="G52" s="56"/>
    </row>
    <row r="53" spans="1:7" x14ac:dyDescent="0.25">
      <c r="A53" s="57" t="s">
        <v>130</v>
      </c>
      <c r="B53" s="18"/>
      <c r="C53" s="18"/>
      <c r="D53" s="7"/>
      <c r="E53" s="23" t="s">
        <v>127</v>
      </c>
      <c r="F53" s="24" t="s">
        <v>127</v>
      </c>
      <c r="G53" s="56"/>
    </row>
    <row r="54" spans="1:7" x14ac:dyDescent="0.25">
      <c r="A54" s="41"/>
      <c r="B54" s="18"/>
      <c r="C54" s="18"/>
      <c r="D54" s="7"/>
      <c r="E54" s="8"/>
      <c r="F54" s="9"/>
      <c r="G54" s="56"/>
    </row>
    <row r="55" spans="1:7" x14ac:dyDescent="0.25">
      <c r="A55" s="57" t="s">
        <v>141</v>
      </c>
      <c r="B55" s="18"/>
      <c r="C55" s="18"/>
      <c r="D55" s="7"/>
      <c r="E55" s="8"/>
      <c r="F55" s="9"/>
      <c r="G55" s="56"/>
    </row>
    <row r="56" spans="1:7" x14ac:dyDescent="0.25">
      <c r="A56" s="57" t="s">
        <v>130</v>
      </c>
      <c r="B56" s="18"/>
      <c r="C56" s="18"/>
      <c r="D56" s="7"/>
      <c r="E56" s="23" t="s">
        <v>127</v>
      </c>
      <c r="F56" s="24" t="s">
        <v>127</v>
      </c>
      <c r="G56" s="56"/>
    </row>
    <row r="57" spans="1:7" x14ac:dyDescent="0.25">
      <c r="A57" s="41"/>
      <c r="B57" s="18"/>
      <c r="C57" s="18"/>
      <c r="D57" s="7"/>
      <c r="E57" s="8"/>
      <c r="F57" s="9"/>
      <c r="G57" s="56"/>
    </row>
    <row r="58" spans="1:7" x14ac:dyDescent="0.25">
      <c r="A58" s="59" t="s">
        <v>142</v>
      </c>
      <c r="B58" s="38"/>
      <c r="C58" s="38"/>
      <c r="D58" s="39"/>
      <c r="E58" s="21">
        <v>225730.42</v>
      </c>
      <c r="F58" s="22">
        <v>0.96560000000000001</v>
      </c>
      <c r="G58" s="58"/>
    </row>
    <row r="59" spans="1:7" x14ac:dyDescent="0.25">
      <c r="A59" s="41"/>
      <c r="B59" s="18"/>
      <c r="C59" s="18"/>
      <c r="D59" s="7"/>
      <c r="E59" s="8"/>
      <c r="F59" s="9"/>
      <c r="G59" s="56"/>
    </row>
    <row r="60" spans="1:7" x14ac:dyDescent="0.25">
      <c r="A60" s="41"/>
      <c r="B60" s="18"/>
      <c r="C60" s="18"/>
      <c r="D60" s="7"/>
      <c r="E60" s="8"/>
      <c r="F60" s="9"/>
      <c r="G60" s="56"/>
    </row>
    <row r="61" spans="1:7" x14ac:dyDescent="0.25">
      <c r="A61" s="57" t="s">
        <v>216</v>
      </c>
      <c r="B61" s="18"/>
      <c r="C61" s="18"/>
      <c r="D61" s="7"/>
      <c r="E61" s="8"/>
      <c r="F61" s="9"/>
      <c r="G61" s="56"/>
    </row>
    <row r="62" spans="1:7" x14ac:dyDescent="0.25">
      <c r="A62" s="41" t="s">
        <v>217</v>
      </c>
      <c r="B62" s="18"/>
      <c r="C62" s="18"/>
      <c r="D62" s="7"/>
      <c r="E62" s="8">
        <v>2915.47</v>
      </c>
      <c r="F62" s="9">
        <v>1.2500000000000001E-2</v>
      </c>
      <c r="G62" s="56">
        <v>6.6513000000000003E-2</v>
      </c>
    </row>
    <row r="63" spans="1:7" x14ac:dyDescent="0.25">
      <c r="A63" s="57" t="s">
        <v>130</v>
      </c>
      <c r="B63" s="19"/>
      <c r="C63" s="19"/>
      <c r="D63" s="10"/>
      <c r="E63" s="21">
        <v>2915.47</v>
      </c>
      <c r="F63" s="22">
        <v>1.2500000000000001E-2</v>
      </c>
      <c r="G63" s="58"/>
    </row>
    <row r="64" spans="1:7" x14ac:dyDescent="0.25">
      <c r="A64" s="41"/>
      <c r="B64" s="18"/>
      <c r="C64" s="18"/>
      <c r="D64" s="7"/>
      <c r="E64" s="8"/>
      <c r="F64" s="9"/>
      <c r="G64" s="56"/>
    </row>
    <row r="65" spans="1:7" x14ac:dyDescent="0.25">
      <c r="A65" s="59" t="s">
        <v>142</v>
      </c>
      <c r="B65" s="38"/>
      <c r="C65" s="38"/>
      <c r="D65" s="39"/>
      <c r="E65" s="21">
        <v>2915.47</v>
      </c>
      <c r="F65" s="22">
        <v>1.2500000000000001E-2</v>
      </c>
      <c r="G65" s="58"/>
    </row>
    <row r="66" spans="1:7" x14ac:dyDescent="0.25">
      <c r="A66" s="41" t="s">
        <v>218</v>
      </c>
      <c r="B66" s="18"/>
      <c r="C66" s="18"/>
      <c r="D66" s="7"/>
      <c r="E66" s="8">
        <v>6183.0704931999999</v>
      </c>
      <c r="F66" s="9">
        <v>2.6442E-2</v>
      </c>
      <c r="G66" s="56"/>
    </row>
    <row r="67" spans="1:7" x14ac:dyDescent="0.25">
      <c r="A67" s="41" t="s">
        <v>219</v>
      </c>
      <c r="B67" s="18"/>
      <c r="C67" s="18"/>
      <c r="D67" s="7"/>
      <c r="E67" s="12">
        <v>-994.30049320000001</v>
      </c>
      <c r="F67" s="13">
        <v>-4.542E-3</v>
      </c>
      <c r="G67" s="56">
        <v>6.6513000000000003E-2</v>
      </c>
    </row>
    <row r="68" spans="1:7" x14ac:dyDescent="0.25">
      <c r="A68" s="60" t="s">
        <v>220</v>
      </c>
      <c r="B68" s="20"/>
      <c r="C68" s="20"/>
      <c r="D68" s="14"/>
      <c r="E68" s="15">
        <v>233834.66</v>
      </c>
      <c r="F68" s="16">
        <v>1</v>
      </c>
      <c r="G68" s="61"/>
    </row>
    <row r="69" spans="1:7" x14ac:dyDescent="0.25">
      <c r="A69" s="42"/>
      <c r="G69" s="48"/>
    </row>
    <row r="70" spans="1:7" x14ac:dyDescent="0.25">
      <c r="A70" s="62" t="s">
        <v>222</v>
      </c>
      <c r="G70" s="48"/>
    </row>
    <row r="71" spans="1:7" x14ac:dyDescent="0.25">
      <c r="A71" s="62"/>
      <c r="G71" s="48"/>
    </row>
    <row r="72" spans="1:7" x14ac:dyDescent="0.25">
      <c r="A72" t="s">
        <v>223</v>
      </c>
      <c r="G72" s="48"/>
    </row>
    <row r="73" spans="1:7" ht="60" customHeight="1" x14ac:dyDescent="0.25">
      <c r="A73" s="75" t="s">
        <v>224</v>
      </c>
      <c r="B73" s="76" t="s">
        <v>1002</v>
      </c>
      <c r="G73" s="48"/>
    </row>
    <row r="74" spans="1:7" ht="45" customHeight="1" x14ac:dyDescent="0.25">
      <c r="A74" s="75" t="s">
        <v>226</v>
      </c>
      <c r="B74" s="76" t="s">
        <v>1003</v>
      </c>
      <c r="G74" s="48"/>
    </row>
    <row r="75" spans="1:7" x14ac:dyDescent="0.25">
      <c r="A75" s="75"/>
      <c r="B75" s="75"/>
      <c r="G75" s="48"/>
    </row>
    <row r="76" spans="1:7" x14ac:dyDescent="0.25">
      <c r="A76" s="75" t="s">
        <v>228</v>
      </c>
      <c r="B76" s="77">
        <v>7.2220327439995042</v>
      </c>
      <c r="G76" s="48"/>
    </row>
    <row r="77" spans="1:7" x14ac:dyDescent="0.25">
      <c r="A77" s="75"/>
      <c r="B77" s="75"/>
      <c r="G77" s="48"/>
    </row>
    <row r="78" spans="1:7" x14ac:dyDescent="0.25">
      <c r="A78" s="75" t="s">
        <v>229</v>
      </c>
      <c r="B78" s="78">
        <v>2.2107000000000001</v>
      </c>
      <c r="G78" s="48"/>
    </row>
    <row r="79" spans="1:7" x14ac:dyDescent="0.25">
      <c r="A79" s="75" t="s">
        <v>230</v>
      </c>
      <c r="B79" s="78">
        <v>2.411313977488331</v>
      </c>
      <c r="G79" s="48"/>
    </row>
    <row r="80" spans="1:7" x14ac:dyDescent="0.25">
      <c r="A80" s="75"/>
      <c r="B80" s="75"/>
      <c r="G80" s="48"/>
    </row>
    <row r="81" spans="1:7" x14ac:dyDescent="0.25">
      <c r="A81" s="75" t="s">
        <v>231</v>
      </c>
      <c r="B81" s="79">
        <v>45565</v>
      </c>
      <c r="G81" s="48"/>
    </row>
    <row r="82" spans="1:7" x14ac:dyDescent="0.25">
      <c r="G82" s="48"/>
    </row>
    <row r="83" spans="1:7" x14ac:dyDescent="0.25">
      <c r="A83" s="42"/>
      <c r="G83" s="48"/>
    </row>
    <row r="84" spans="1:7" x14ac:dyDescent="0.25">
      <c r="A84" s="62" t="s">
        <v>232</v>
      </c>
      <c r="G84" s="48"/>
    </row>
    <row r="85" spans="1:7" x14ac:dyDescent="0.25">
      <c r="A85" s="43" t="s">
        <v>233</v>
      </c>
      <c r="B85" s="3" t="s">
        <v>127</v>
      </c>
      <c r="G85" s="48"/>
    </row>
    <row r="86" spans="1:7" x14ac:dyDescent="0.25">
      <c r="A86" s="42" t="s">
        <v>234</v>
      </c>
      <c r="G86" s="48"/>
    </row>
    <row r="87" spans="1:7" x14ac:dyDescent="0.25">
      <c r="A87" s="42" t="s">
        <v>235</v>
      </c>
      <c r="B87" s="3" t="s">
        <v>236</v>
      </c>
      <c r="C87" s="3" t="s">
        <v>236</v>
      </c>
      <c r="G87" s="48"/>
    </row>
    <row r="88" spans="1:7" x14ac:dyDescent="0.25">
      <c r="A88" s="42"/>
      <c r="B88" s="63">
        <v>45382</v>
      </c>
      <c r="C88" s="63">
        <v>45565</v>
      </c>
      <c r="G88" s="48"/>
    </row>
    <row r="89" spans="1:7" x14ac:dyDescent="0.25">
      <c r="A89" s="42" t="s">
        <v>240</v>
      </c>
      <c r="B89" s="71">
        <v>11.262</v>
      </c>
      <c r="C89" s="71">
        <v>11.7425</v>
      </c>
      <c r="E89" s="2"/>
      <c r="G89" s="64"/>
    </row>
    <row r="90" spans="1:7" x14ac:dyDescent="0.25">
      <c r="A90" s="42" t="s">
        <v>241</v>
      </c>
      <c r="B90" s="71">
        <v>11.2606</v>
      </c>
      <c r="C90" s="71">
        <v>11.741</v>
      </c>
      <c r="E90" s="2"/>
      <c r="G90" s="64"/>
    </row>
    <row r="91" spans="1:7" x14ac:dyDescent="0.25">
      <c r="A91" s="42" t="s">
        <v>709</v>
      </c>
      <c r="B91" s="71">
        <v>11.2102</v>
      </c>
      <c r="C91" s="71">
        <v>11.6767</v>
      </c>
      <c r="E91" s="2"/>
      <c r="G91" s="64"/>
    </row>
    <row r="92" spans="1:7" x14ac:dyDescent="0.25">
      <c r="A92" s="42" t="s">
        <v>710</v>
      </c>
      <c r="B92" s="71">
        <v>11.210800000000001</v>
      </c>
      <c r="C92" s="71">
        <v>11.677300000000001</v>
      </c>
      <c r="E92" s="2"/>
      <c r="G92" s="64"/>
    </row>
    <row r="93" spans="1:7" x14ac:dyDescent="0.25">
      <c r="A93" s="42"/>
      <c r="E93" s="2"/>
      <c r="G93" s="64"/>
    </row>
    <row r="94" spans="1:7" x14ac:dyDescent="0.25">
      <c r="A94" s="42" t="s">
        <v>251</v>
      </c>
      <c r="B94" s="3" t="s">
        <v>127</v>
      </c>
      <c r="G94" s="48"/>
    </row>
    <row r="95" spans="1:7" x14ac:dyDescent="0.25">
      <c r="A95" s="42" t="s">
        <v>252</v>
      </c>
      <c r="B95" s="3" t="s">
        <v>127</v>
      </c>
      <c r="G95" s="48"/>
    </row>
    <row r="96" spans="1:7" x14ac:dyDescent="0.25">
      <c r="A96" s="43" t="s">
        <v>253</v>
      </c>
      <c r="B96" s="3" t="s">
        <v>127</v>
      </c>
      <c r="G96" s="48"/>
    </row>
    <row r="97" spans="1:7" x14ac:dyDescent="0.25">
      <c r="A97" s="43" t="s">
        <v>254</v>
      </c>
      <c r="B97" s="3" t="s">
        <v>127</v>
      </c>
      <c r="G97" s="48"/>
    </row>
    <row r="98" spans="1:7" x14ac:dyDescent="0.25">
      <c r="A98" s="42" t="s">
        <v>255</v>
      </c>
      <c r="B98" s="65">
        <f>B79</f>
        <v>2.411313977488331</v>
      </c>
      <c r="G98" s="48"/>
    </row>
    <row r="99" spans="1:7" ht="30" customHeight="1" x14ac:dyDescent="0.25">
      <c r="A99" s="43" t="s">
        <v>256</v>
      </c>
      <c r="B99" s="3" t="s">
        <v>127</v>
      </c>
      <c r="G99" s="48"/>
    </row>
    <row r="100" spans="1:7" ht="30" customHeight="1" x14ac:dyDescent="0.25">
      <c r="A100" s="43" t="s">
        <v>257</v>
      </c>
      <c r="B100" s="3" t="s">
        <v>127</v>
      </c>
      <c r="G100" s="48"/>
    </row>
    <row r="101" spans="1:7" ht="30" customHeight="1" x14ac:dyDescent="0.25">
      <c r="A101" s="43" t="s">
        <v>258</v>
      </c>
      <c r="B101" s="3" t="s">
        <v>127</v>
      </c>
      <c r="G101" s="48"/>
    </row>
    <row r="102" spans="1:7" x14ac:dyDescent="0.25">
      <c r="A102" s="42" t="s">
        <v>259</v>
      </c>
      <c r="B102" s="3" t="s">
        <v>127</v>
      </c>
      <c r="G102" s="48"/>
    </row>
    <row r="103" spans="1:7" ht="15.75" customHeight="1" thickBot="1" x14ac:dyDescent="0.3">
      <c r="A103" s="66" t="s">
        <v>260</v>
      </c>
      <c r="B103" s="67" t="s">
        <v>127</v>
      </c>
      <c r="C103" s="68"/>
      <c r="D103" s="68"/>
      <c r="E103" s="68"/>
      <c r="F103" s="68"/>
      <c r="G103" s="69"/>
    </row>
    <row r="105" spans="1:7" ht="69.95" customHeight="1" x14ac:dyDescent="0.25">
      <c r="A105" s="128" t="s">
        <v>261</v>
      </c>
      <c r="B105" s="128" t="s">
        <v>262</v>
      </c>
      <c r="C105" s="128" t="s">
        <v>5</v>
      </c>
      <c r="D105" s="128" t="s">
        <v>6</v>
      </c>
    </row>
    <row r="106" spans="1:7" ht="69.95" customHeight="1" x14ac:dyDescent="0.25">
      <c r="A106" s="128" t="s">
        <v>1004</v>
      </c>
      <c r="B106" s="128"/>
      <c r="C106" s="128" t="s">
        <v>43</v>
      </c>
      <c r="D106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4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5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1005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1006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128</v>
      </c>
      <c r="B11" s="18"/>
      <c r="C11" s="18"/>
      <c r="D11" s="7"/>
      <c r="E11" s="8"/>
      <c r="F11" s="9"/>
      <c r="G11" s="56"/>
    </row>
    <row r="12" spans="1:8" x14ac:dyDescent="0.25">
      <c r="A12" s="57" t="s">
        <v>265</v>
      </c>
      <c r="B12" s="18"/>
      <c r="C12" s="18"/>
      <c r="D12" s="7"/>
      <c r="E12" s="8"/>
      <c r="F12" s="9"/>
      <c r="G12" s="56"/>
    </row>
    <row r="13" spans="1:8" x14ac:dyDescent="0.25">
      <c r="A13" s="41" t="s">
        <v>1007</v>
      </c>
      <c r="B13" s="18" t="s">
        <v>1008</v>
      </c>
      <c r="C13" s="18" t="s">
        <v>271</v>
      </c>
      <c r="D13" s="7">
        <v>95000000</v>
      </c>
      <c r="E13" s="8">
        <v>94570.89</v>
      </c>
      <c r="F13" s="9">
        <v>0.1085</v>
      </c>
      <c r="G13" s="56">
        <v>7.7200000000000005E-2</v>
      </c>
    </row>
    <row r="14" spans="1:8" x14ac:dyDescent="0.25">
      <c r="A14" s="41" t="s">
        <v>1009</v>
      </c>
      <c r="B14" s="18" t="s">
        <v>1010</v>
      </c>
      <c r="C14" s="18" t="s">
        <v>271</v>
      </c>
      <c r="D14" s="7">
        <v>60500000</v>
      </c>
      <c r="E14" s="8">
        <v>60444.52</v>
      </c>
      <c r="F14" s="9">
        <v>6.9400000000000003E-2</v>
      </c>
      <c r="G14" s="56">
        <v>7.6249999999999998E-2</v>
      </c>
    </row>
    <row r="15" spans="1:8" x14ac:dyDescent="0.25">
      <c r="A15" s="41" t="s">
        <v>1011</v>
      </c>
      <c r="B15" s="18" t="s">
        <v>1012</v>
      </c>
      <c r="C15" s="18" t="s">
        <v>271</v>
      </c>
      <c r="D15" s="7">
        <v>51500000</v>
      </c>
      <c r="E15" s="8">
        <v>51321.86</v>
      </c>
      <c r="F15" s="9">
        <v>5.8900000000000001E-2</v>
      </c>
      <c r="G15" s="56">
        <v>7.3764999999999997E-2</v>
      </c>
    </row>
    <row r="16" spans="1:8" x14ac:dyDescent="0.25">
      <c r="A16" s="41" t="s">
        <v>1013</v>
      </c>
      <c r="B16" s="18" t="s">
        <v>1014</v>
      </c>
      <c r="C16" s="18" t="s">
        <v>282</v>
      </c>
      <c r="D16" s="7">
        <v>50000000</v>
      </c>
      <c r="E16" s="8">
        <v>49869.05</v>
      </c>
      <c r="F16" s="9">
        <v>5.7200000000000001E-2</v>
      </c>
      <c r="G16" s="56">
        <v>7.7499999999999999E-2</v>
      </c>
    </row>
    <row r="17" spans="1:7" x14ac:dyDescent="0.25">
      <c r="A17" s="41" t="s">
        <v>1015</v>
      </c>
      <c r="B17" s="18" t="s">
        <v>1016</v>
      </c>
      <c r="C17" s="18" t="s">
        <v>282</v>
      </c>
      <c r="D17" s="7">
        <v>47500000</v>
      </c>
      <c r="E17" s="8">
        <v>47222.13</v>
      </c>
      <c r="F17" s="9">
        <v>5.4199999999999998E-2</v>
      </c>
      <c r="G17" s="56">
        <v>7.7109999999999998E-2</v>
      </c>
    </row>
    <row r="18" spans="1:7" x14ac:dyDescent="0.25">
      <c r="A18" s="41" t="s">
        <v>1017</v>
      </c>
      <c r="B18" s="18" t="s">
        <v>1018</v>
      </c>
      <c r="C18" s="18" t="s">
        <v>271</v>
      </c>
      <c r="D18" s="7">
        <v>21300000</v>
      </c>
      <c r="E18" s="8">
        <v>21275.68</v>
      </c>
      <c r="F18" s="9">
        <v>2.4400000000000002E-2</v>
      </c>
      <c r="G18" s="56">
        <v>7.3849999999999999E-2</v>
      </c>
    </row>
    <row r="19" spans="1:7" x14ac:dyDescent="0.25">
      <c r="A19" s="41" t="s">
        <v>1019</v>
      </c>
      <c r="B19" s="18" t="s">
        <v>1020</v>
      </c>
      <c r="C19" s="18" t="s">
        <v>282</v>
      </c>
      <c r="D19" s="7">
        <v>17500000</v>
      </c>
      <c r="E19" s="8">
        <v>17467.96</v>
      </c>
      <c r="F19" s="9">
        <v>0.02</v>
      </c>
      <c r="G19" s="56">
        <v>7.6350000000000001E-2</v>
      </c>
    </row>
    <row r="20" spans="1:7" x14ac:dyDescent="0.25">
      <c r="A20" s="41" t="s">
        <v>1021</v>
      </c>
      <c r="B20" s="18" t="s">
        <v>1022</v>
      </c>
      <c r="C20" s="18" t="s">
        <v>271</v>
      </c>
      <c r="D20" s="7">
        <v>16500000</v>
      </c>
      <c r="E20" s="8">
        <v>16151.67</v>
      </c>
      <c r="F20" s="9">
        <v>1.8499999999999999E-2</v>
      </c>
      <c r="G20" s="56">
        <v>7.6249999999999998E-2</v>
      </c>
    </row>
    <row r="21" spans="1:7" x14ac:dyDescent="0.25">
      <c r="A21" s="41" t="s">
        <v>1023</v>
      </c>
      <c r="B21" s="18" t="s">
        <v>1024</v>
      </c>
      <c r="C21" s="18" t="s">
        <v>271</v>
      </c>
      <c r="D21" s="7">
        <v>15000000</v>
      </c>
      <c r="E21" s="8">
        <v>14959.46</v>
      </c>
      <c r="F21" s="9">
        <v>1.72E-2</v>
      </c>
      <c r="G21" s="56">
        <v>7.7200000000000005E-2</v>
      </c>
    </row>
    <row r="22" spans="1:7" x14ac:dyDescent="0.25">
      <c r="A22" s="41" t="s">
        <v>1025</v>
      </c>
      <c r="B22" s="18" t="s">
        <v>1026</v>
      </c>
      <c r="C22" s="18" t="s">
        <v>271</v>
      </c>
      <c r="D22" s="7">
        <v>11200000</v>
      </c>
      <c r="E22" s="8">
        <v>11435.84</v>
      </c>
      <c r="F22" s="9">
        <v>1.3100000000000001E-2</v>
      </c>
      <c r="G22" s="56">
        <v>7.5882000000000005E-2</v>
      </c>
    </row>
    <row r="23" spans="1:7" x14ac:dyDescent="0.25">
      <c r="A23" s="41" t="s">
        <v>1027</v>
      </c>
      <c r="B23" s="18" t="s">
        <v>1028</v>
      </c>
      <c r="C23" s="18" t="s">
        <v>282</v>
      </c>
      <c r="D23" s="7">
        <v>11000000</v>
      </c>
      <c r="E23" s="8">
        <v>10913.41</v>
      </c>
      <c r="F23" s="9">
        <v>1.2500000000000001E-2</v>
      </c>
      <c r="G23" s="56">
        <v>7.7455999999999997E-2</v>
      </c>
    </row>
    <row r="24" spans="1:7" x14ac:dyDescent="0.25">
      <c r="A24" s="41" t="s">
        <v>1029</v>
      </c>
      <c r="B24" s="18" t="s">
        <v>1030</v>
      </c>
      <c r="C24" s="18" t="s">
        <v>268</v>
      </c>
      <c r="D24" s="7">
        <v>11000000</v>
      </c>
      <c r="E24" s="8">
        <v>10797.2</v>
      </c>
      <c r="F24" s="9">
        <v>1.24E-2</v>
      </c>
      <c r="G24" s="56">
        <v>7.7549999999999994E-2</v>
      </c>
    </row>
    <row r="25" spans="1:7" x14ac:dyDescent="0.25">
      <c r="A25" s="41" t="s">
        <v>1031</v>
      </c>
      <c r="B25" s="18" t="s">
        <v>1032</v>
      </c>
      <c r="C25" s="18" t="s">
        <v>271</v>
      </c>
      <c r="D25" s="7">
        <v>10000000</v>
      </c>
      <c r="E25" s="8">
        <v>10064.9</v>
      </c>
      <c r="F25" s="9">
        <v>1.15E-2</v>
      </c>
      <c r="G25" s="56">
        <v>7.5452000000000005E-2</v>
      </c>
    </row>
    <row r="26" spans="1:7" x14ac:dyDescent="0.25">
      <c r="A26" s="41" t="s">
        <v>1033</v>
      </c>
      <c r="B26" s="18" t="s">
        <v>1034</v>
      </c>
      <c r="C26" s="18" t="s">
        <v>271</v>
      </c>
      <c r="D26" s="7">
        <v>10000000</v>
      </c>
      <c r="E26" s="8">
        <v>9990.08</v>
      </c>
      <c r="F26" s="9">
        <v>1.15E-2</v>
      </c>
      <c r="G26" s="56">
        <v>7.6249999999999998E-2</v>
      </c>
    </row>
    <row r="27" spans="1:7" x14ac:dyDescent="0.25">
      <c r="A27" s="41" t="s">
        <v>1035</v>
      </c>
      <c r="B27" s="18" t="s">
        <v>1036</v>
      </c>
      <c r="C27" s="18" t="s">
        <v>268</v>
      </c>
      <c r="D27" s="7">
        <v>7600000</v>
      </c>
      <c r="E27" s="8">
        <v>7555.96</v>
      </c>
      <c r="F27" s="9">
        <v>8.6999999999999994E-3</v>
      </c>
      <c r="G27" s="56">
        <v>7.5450000000000003E-2</v>
      </c>
    </row>
    <row r="28" spans="1:7" x14ac:dyDescent="0.25">
      <c r="A28" s="41" t="s">
        <v>1037</v>
      </c>
      <c r="B28" s="18" t="s">
        <v>1038</v>
      </c>
      <c r="C28" s="18" t="s">
        <v>271</v>
      </c>
      <c r="D28" s="7">
        <v>7500000</v>
      </c>
      <c r="E28" s="8">
        <v>7337.08</v>
      </c>
      <c r="F28" s="9">
        <v>8.3999999999999995E-3</v>
      </c>
      <c r="G28" s="56">
        <v>7.6649999999999996E-2</v>
      </c>
    </row>
    <row r="29" spans="1:7" x14ac:dyDescent="0.25">
      <c r="A29" s="41" t="s">
        <v>1039</v>
      </c>
      <c r="B29" s="18" t="s">
        <v>1040</v>
      </c>
      <c r="C29" s="18" t="s">
        <v>271</v>
      </c>
      <c r="D29" s="7">
        <v>6000000</v>
      </c>
      <c r="E29" s="8">
        <v>6137.59</v>
      </c>
      <c r="F29" s="9">
        <v>7.0000000000000001E-3</v>
      </c>
      <c r="G29" s="56">
        <v>7.5749999999999998E-2</v>
      </c>
    </row>
    <row r="30" spans="1:7" x14ac:dyDescent="0.25">
      <c r="A30" s="41" t="s">
        <v>1041</v>
      </c>
      <c r="B30" s="18" t="s">
        <v>1042</v>
      </c>
      <c r="C30" s="18" t="s">
        <v>271</v>
      </c>
      <c r="D30" s="7">
        <v>6000000</v>
      </c>
      <c r="E30" s="8">
        <v>6050.69</v>
      </c>
      <c r="F30" s="9">
        <v>6.8999999999999999E-3</v>
      </c>
      <c r="G30" s="56">
        <v>7.3749999999999996E-2</v>
      </c>
    </row>
    <row r="31" spans="1:7" x14ac:dyDescent="0.25">
      <c r="A31" s="41" t="s">
        <v>1043</v>
      </c>
      <c r="B31" s="18" t="s">
        <v>1044</v>
      </c>
      <c r="C31" s="18" t="s">
        <v>271</v>
      </c>
      <c r="D31" s="7">
        <v>5000000</v>
      </c>
      <c r="E31" s="8">
        <v>5036.88</v>
      </c>
      <c r="F31" s="9">
        <v>5.7999999999999996E-3</v>
      </c>
      <c r="G31" s="56">
        <v>7.6200000000000004E-2</v>
      </c>
    </row>
    <row r="32" spans="1:7" x14ac:dyDescent="0.25">
      <c r="A32" s="41" t="s">
        <v>1045</v>
      </c>
      <c r="B32" s="18" t="s">
        <v>1046</v>
      </c>
      <c r="C32" s="18" t="s">
        <v>268</v>
      </c>
      <c r="D32" s="7">
        <v>4000000</v>
      </c>
      <c r="E32" s="8">
        <v>3962.97</v>
      </c>
      <c r="F32" s="9">
        <v>4.4999999999999997E-3</v>
      </c>
      <c r="G32" s="56">
        <v>7.5450000000000003E-2</v>
      </c>
    </row>
    <row r="33" spans="1:7" x14ac:dyDescent="0.25">
      <c r="A33" s="41" t="s">
        <v>1047</v>
      </c>
      <c r="B33" s="18" t="s">
        <v>1048</v>
      </c>
      <c r="C33" s="18" t="s">
        <v>282</v>
      </c>
      <c r="D33" s="7">
        <v>3300000</v>
      </c>
      <c r="E33" s="8">
        <v>3292</v>
      </c>
      <c r="F33" s="9">
        <v>3.8E-3</v>
      </c>
      <c r="G33" s="56">
        <v>7.5450000000000003E-2</v>
      </c>
    </row>
    <row r="34" spans="1:7" x14ac:dyDescent="0.25">
      <c r="A34" s="41" t="s">
        <v>1049</v>
      </c>
      <c r="B34" s="18" t="s">
        <v>1050</v>
      </c>
      <c r="C34" s="18" t="s">
        <v>271</v>
      </c>
      <c r="D34" s="7">
        <v>2700000</v>
      </c>
      <c r="E34" s="8">
        <v>2725.64</v>
      </c>
      <c r="F34" s="9">
        <v>3.0999999999999999E-3</v>
      </c>
      <c r="G34" s="56">
        <v>7.5874999999999998E-2</v>
      </c>
    </row>
    <row r="35" spans="1:7" x14ac:dyDescent="0.25">
      <c r="A35" s="41" t="s">
        <v>1051</v>
      </c>
      <c r="B35" s="18" t="s">
        <v>1052</v>
      </c>
      <c r="C35" s="18" t="s">
        <v>271</v>
      </c>
      <c r="D35" s="7">
        <v>2500000</v>
      </c>
      <c r="E35" s="8">
        <v>2557</v>
      </c>
      <c r="F35" s="9">
        <v>2.8999999999999998E-3</v>
      </c>
      <c r="G35" s="56">
        <v>7.5899999999999995E-2</v>
      </c>
    </row>
    <row r="36" spans="1:7" x14ac:dyDescent="0.25">
      <c r="A36" s="41" t="s">
        <v>1053</v>
      </c>
      <c r="B36" s="18" t="s">
        <v>1054</v>
      </c>
      <c r="C36" s="18" t="s">
        <v>271</v>
      </c>
      <c r="D36" s="7">
        <v>2500000</v>
      </c>
      <c r="E36" s="8">
        <v>2496.9</v>
      </c>
      <c r="F36" s="9">
        <v>2.8999999999999998E-3</v>
      </c>
      <c r="G36" s="56">
        <v>7.6899999999999996E-2</v>
      </c>
    </row>
    <row r="37" spans="1:7" x14ac:dyDescent="0.25">
      <c r="A37" s="41" t="s">
        <v>1055</v>
      </c>
      <c r="B37" s="18" t="s">
        <v>1056</v>
      </c>
      <c r="C37" s="18" t="s">
        <v>271</v>
      </c>
      <c r="D37" s="7">
        <v>2500000</v>
      </c>
      <c r="E37" s="8">
        <v>2495.2600000000002</v>
      </c>
      <c r="F37" s="9">
        <v>2.8999999999999998E-3</v>
      </c>
      <c r="G37" s="56">
        <v>7.5600000000000001E-2</v>
      </c>
    </row>
    <row r="38" spans="1:7" x14ac:dyDescent="0.25">
      <c r="A38" s="41" t="s">
        <v>1057</v>
      </c>
      <c r="B38" s="18" t="s">
        <v>1058</v>
      </c>
      <c r="C38" s="18" t="s">
        <v>271</v>
      </c>
      <c r="D38" s="7">
        <v>2000000</v>
      </c>
      <c r="E38" s="8">
        <v>2014.95</v>
      </c>
      <c r="F38" s="9">
        <v>2.3E-3</v>
      </c>
      <c r="G38" s="56">
        <v>7.4749999999999997E-2</v>
      </c>
    </row>
    <row r="39" spans="1:7" x14ac:dyDescent="0.25">
      <c r="A39" s="41" t="s">
        <v>1059</v>
      </c>
      <c r="B39" s="18" t="s">
        <v>1060</v>
      </c>
      <c r="C39" s="18" t="s">
        <v>271</v>
      </c>
      <c r="D39" s="7">
        <v>1500000</v>
      </c>
      <c r="E39" s="8">
        <v>1468.75</v>
      </c>
      <c r="F39" s="9">
        <v>1.6999999999999999E-3</v>
      </c>
      <c r="G39" s="56">
        <v>7.6725000000000002E-2</v>
      </c>
    </row>
    <row r="40" spans="1:7" x14ac:dyDescent="0.25">
      <c r="A40" s="41" t="s">
        <v>1061</v>
      </c>
      <c r="B40" s="18" t="s">
        <v>1062</v>
      </c>
      <c r="C40" s="18" t="s">
        <v>282</v>
      </c>
      <c r="D40" s="7">
        <v>1109000</v>
      </c>
      <c r="E40" s="8">
        <v>1126.28</v>
      </c>
      <c r="F40" s="9">
        <v>1.2999999999999999E-3</v>
      </c>
      <c r="G40" s="56">
        <v>7.5450000000000003E-2</v>
      </c>
    </row>
    <row r="41" spans="1:7" x14ac:dyDescent="0.25">
      <c r="A41" s="41" t="s">
        <v>1063</v>
      </c>
      <c r="B41" s="18" t="s">
        <v>1064</v>
      </c>
      <c r="C41" s="18" t="s">
        <v>282</v>
      </c>
      <c r="D41" s="7">
        <v>1000000</v>
      </c>
      <c r="E41" s="8">
        <v>1014.71</v>
      </c>
      <c r="F41" s="9">
        <v>1.1999999999999999E-3</v>
      </c>
      <c r="G41" s="56">
        <v>7.5450000000000003E-2</v>
      </c>
    </row>
    <row r="42" spans="1:7" x14ac:dyDescent="0.25">
      <c r="A42" s="41" t="s">
        <v>1065</v>
      </c>
      <c r="B42" s="18" t="s">
        <v>1066</v>
      </c>
      <c r="C42" s="18" t="s">
        <v>271</v>
      </c>
      <c r="D42" s="7">
        <v>500000</v>
      </c>
      <c r="E42" s="8">
        <v>508.97</v>
      </c>
      <c r="F42" s="9">
        <v>5.9999999999999995E-4</v>
      </c>
      <c r="G42" s="56">
        <v>7.6200000000000004E-2</v>
      </c>
    </row>
    <row r="43" spans="1:7" x14ac:dyDescent="0.25">
      <c r="A43" s="41" t="s">
        <v>1067</v>
      </c>
      <c r="B43" s="18" t="s">
        <v>1068</v>
      </c>
      <c r="C43" s="18" t="s">
        <v>271</v>
      </c>
      <c r="D43" s="7">
        <v>500000</v>
      </c>
      <c r="E43" s="8">
        <v>488.77</v>
      </c>
      <c r="F43" s="9">
        <v>5.9999999999999995E-4</v>
      </c>
      <c r="G43" s="56">
        <v>7.4249999999999997E-2</v>
      </c>
    </row>
    <row r="44" spans="1:7" x14ac:dyDescent="0.25">
      <c r="A44" s="57" t="s">
        <v>130</v>
      </c>
      <c r="B44" s="19"/>
      <c r="C44" s="19"/>
      <c r="D44" s="10"/>
      <c r="E44" s="21">
        <v>482755.05</v>
      </c>
      <c r="F44" s="22">
        <v>0.55389999999999995</v>
      </c>
      <c r="G44" s="58"/>
    </row>
    <row r="45" spans="1:7" x14ac:dyDescent="0.25">
      <c r="A45" s="57" t="s">
        <v>135</v>
      </c>
      <c r="B45" s="18"/>
      <c r="C45" s="18"/>
      <c r="D45" s="7"/>
      <c r="E45" s="8"/>
      <c r="F45" s="9"/>
      <c r="G45" s="56"/>
    </row>
    <row r="46" spans="1:7" x14ac:dyDescent="0.25">
      <c r="A46" s="41" t="s">
        <v>1069</v>
      </c>
      <c r="B46" s="18" t="s">
        <v>1070</v>
      </c>
      <c r="C46" s="18" t="s">
        <v>134</v>
      </c>
      <c r="D46" s="7">
        <v>30000000</v>
      </c>
      <c r="E46" s="8">
        <v>29724.720000000001</v>
      </c>
      <c r="F46" s="9">
        <v>3.4099999999999998E-2</v>
      </c>
      <c r="G46" s="56">
        <v>6.9517930625000002E-2</v>
      </c>
    </row>
    <row r="47" spans="1:7" x14ac:dyDescent="0.25">
      <c r="A47" s="41" t="s">
        <v>1071</v>
      </c>
      <c r="B47" s="18" t="s">
        <v>1072</v>
      </c>
      <c r="C47" s="18" t="s">
        <v>134</v>
      </c>
      <c r="D47" s="7">
        <v>26500000</v>
      </c>
      <c r="E47" s="8">
        <v>27079.69</v>
      </c>
      <c r="F47" s="9">
        <v>3.1099999999999999E-2</v>
      </c>
      <c r="G47" s="56">
        <v>6.9999910464000004E-2</v>
      </c>
    </row>
    <row r="48" spans="1:7" x14ac:dyDescent="0.25">
      <c r="A48" s="41" t="s">
        <v>1073</v>
      </c>
      <c r="B48" s="18" t="s">
        <v>1074</v>
      </c>
      <c r="C48" s="18" t="s">
        <v>134</v>
      </c>
      <c r="D48" s="7">
        <v>25500000</v>
      </c>
      <c r="E48" s="8">
        <v>25976.47</v>
      </c>
      <c r="F48" s="9">
        <v>2.98E-2</v>
      </c>
      <c r="G48" s="56">
        <v>6.9983359999999994E-2</v>
      </c>
    </row>
    <row r="49" spans="1:7" x14ac:dyDescent="0.25">
      <c r="A49" s="41" t="s">
        <v>1075</v>
      </c>
      <c r="B49" s="18" t="s">
        <v>1076</v>
      </c>
      <c r="C49" s="18" t="s">
        <v>134</v>
      </c>
      <c r="D49" s="7">
        <v>24500000</v>
      </c>
      <c r="E49" s="8">
        <v>25005.88</v>
      </c>
      <c r="F49" s="9">
        <v>2.87E-2</v>
      </c>
      <c r="G49" s="56">
        <v>7.0291633401000003E-2</v>
      </c>
    </row>
    <row r="50" spans="1:7" x14ac:dyDescent="0.25">
      <c r="A50" s="41" t="s">
        <v>1077</v>
      </c>
      <c r="B50" s="18" t="s">
        <v>1078</v>
      </c>
      <c r="C50" s="18" t="s">
        <v>134</v>
      </c>
      <c r="D50" s="7">
        <v>22500000</v>
      </c>
      <c r="E50" s="8">
        <v>22997.48</v>
      </c>
      <c r="F50" s="9">
        <v>2.64E-2</v>
      </c>
      <c r="G50" s="56">
        <v>7.002577082E-2</v>
      </c>
    </row>
    <row r="51" spans="1:7" x14ac:dyDescent="0.25">
      <c r="A51" s="41" t="s">
        <v>1079</v>
      </c>
      <c r="B51" s="18" t="s">
        <v>1080</v>
      </c>
      <c r="C51" s="18" t="s">
        <v>134</v>
      </c>
      <c r="D51" s="7">
        <v>19500000</v>
      </c>
      <c r="E51" s="8">
        <v>19955.23</v>
      </c>
      <c r="F51" s="9">
        <v>2.29E-2</v>
      </c>
      <c r="G51" s="56">
        <v>6.9983359999999994E-2</v>
      </c>
    </row>
    <row r="52" spans="1:7" x14ac:dyDescent="0.25">
      <c r="A52" s="41" t="s">
        <v>1081</v>
      </c>
      <c r="B52" s="18" t="s">
        <v>1082</v>
      </c>
      <c r="C52" s="18" t="s">
        <v>134</v>
      </c>
      <c r="D52" s="7">
        <v>15500000</v>
      </c>
      <c r="E52" s="8">
        <v>15874.62</v>
      </c>
      <c r="F52" s="9">
        <v>1.8200000000000001E-2</v>
      </c>
      <c r="G52" s="56">
        <v>7.0257493556E-2</v>
      </c>
    </row>
    <row r="53" spans="1:7" x14ac:dyDescent="0.25">
      <c r="A53" s="41" t="s">
        <v>1083</v>
      </c>
      <c r="B53" s="18" t="s">
        <v>1084</v>
      </c>
      <c r="C53" s="18" t="s">
        <v>134</v>
      </c>
      <c r="D53" s="7">
        <v>14500000</v>
      </c>
      <c r="E53" s="8">
        <v>14824.51</v>
      </c>
      <c r="F53" s="9">
        <v>1.7000000000000001E-2</v>
      </c>
      <c r="G53" s="56">
        <v>7.0228526841999997E-2</v>
      </c>
    </row>
    <row r="54" spans="1:7" x14ac:dyDescent="0.25">
      <c r="A54" s="41" t="s">
        <v>1085</v>
      </c>
      <c r="B54" s="18" t="s">
        <v>1086</v>
      </c>
      <c r="C54" s="18" t="s">
        <v>134</v>
      </c>
      <c r="D54" s="7">
        <v>14000000</v>
      </c>
      <c r="E54" s="8">
        <v>14255.93</v>
      </c>
      <c r="F54" s="9">
        <v>1.6400000000000001E-2</v>
      </c>
      <c r="G54" s="56">
        <v>7.0257493556E-2</v>
      </c>
    </row>
    <row r="55" spans="1:7" x14ac:dyDescent="0.25">
      <c r="A55" s="41" t="s">
        <v>1087</v>
      </c>
      <c r="B55" s="18" t="s">
        <v>1088</v>
      </c>
      <c r="C55" s="18" t="s">
        <v>134</v>
      </c>
      <c r="D55" s="7">
        <v>11500000</v>
      </c>
      <c r="E55" s="8">
        <v>11728.78</v>
      </c>
      <c r="F55" s="9">
        <v>1.35E-2</v>
      </c>
      <c r="G55" s="56">
        <v>7.0284391569999993E-2</v>
      </c>
    </row>
    <row r="56" spans="1:7" x14ac:dyDescent="0.25">
      <c r="A56" s="41" t="s">
        <v>1089</v>
      </c>
      <c r="B56" s="18" t="s">
        <v>1090</v>
      </c>
      <c r="C56" s="18" t="s">
        <v>134</v>
      </c>
      <c r="D56" s="7">
        <v>10500000</v>
      </c>
      <c r="E56" s="8">
        <v>10769</v>
      </c>
      <c r="F56" s="9">
        <v>1.24E-2</v>
      </c>
      <c r="G56" s="56">
        <v>7.0351638083999996E-2</v>
      </c>
    </row>
    <row r="57" spans="1:7" x14ac:dyDescent="0.25">
      <c r="A57" s="41" t="s">
        <v>1091</v>
      </c>
      <c r="B57" s="18" t="s">
        <v>1092</v>
      </c>
      <c r="C57" s="18" t="s">
        <v>134</v>
      </c>
      <c r="D57" s="7">
        <v>10500000</v>
      </c>
      <c r="E57" s="8">
        <v>10738.34</v>
      </c>
      <c r="F57" s="9">
        <v>1.23E-2</v>
      </c>
      <c r="G57" s="56">
        <v>7.0292667949999998E-2</v>
      </c>
    </row>
    <row r="58" spans="1:7" x14ac:dyDescent="0.25">
      <c r="A58" s="41" t="s">
        <v>1093</v>
      </c>
      <c r="B58" s="18" t="s">
        <v>1094</v>
      </c>
      <c r="C58" s="18" t="s">
        <v>134</v>
      </c>
      <c r="D58" s="7">
        <v>9500000</v>
      </c>
      <c r="E58" s="8">
        <v>9672.91</v>
      </c>
      <c r="F58" s="9">
        <v>1.11E-2</v>
      </c>
      <c r="G58" s="56">
        <v>7.0322670096000003E-2</v>
      </c>
    </row>
    <row r="59" spans="1:7" x14ac:dyDescent="0.25">
      <c r="A59" s="41" t="s">
        <v>1095</v>
      </c>
      <c r="B59" s="18" t="s">
        <v>1096</v>
      </c>
      <c r="C59" s="18" t="s">
        <v>134</v>
      </c>
      <c r="D59" s="7">
        <v>9000000</v>
      </c>
      <c r="E59" s="8">
        <v>9183.11</v>
      </c>
      <c r="F59" s="9">
        <v>1.0500000000000001E-2</v>
      </c>
      <c r="G59" s="56">
        <v>7.002577082E-2</v>
      </c>
    </row>
    <row r="60" spans="1:7" x14ac:dyDescent="0.25">
      <c r="A60" s="41" t="s">
        <v>1097</v>
      </c>
      <c r="B60" s="18" t="s">
        <v>1098</v>
      </c>
      <c r="C60" s="18" t="s">
        <v>134</v>
      </c>
      <c r="D60" s="7">
        <v>8000000</v>
      </c>
      <c r="E60" s="8">
        <v>8186.59</v>
      </c>
      <c r="F60" s="9">
        <v>9.4000000000000004E-3</v>
      </c>
      <c r="G60" s="56">
        <v>6.9998876055999998E-2</v>
      </c>
    </row>
    <row r="61" spans="1:7" x14ac:dyDescent="0.25">
      <c r="A61" s="41" t="s">
        <v>1099</v>
      </c>
      <c r="B61" s="18" t="s">
        <v>1100</v>
      </c>
      <c r="C61" s="18" t="s">
        <v>134</v>
      </c>
      <c r="D61" s="7">
        <v>7500000</v>
      </c>
      <c r="E61" s="8">
        <v>7676.64</v>
      </c>
      <c r="F61" s="9">
        <v>8.8000000000000005E-3</v>
      </c>
      <c r="G61" s="56">
        <v>7.002577082E-2</v>
      </c>
    </row>
    <row r="62" spans="1:7" x14ac:dyDescent="0.25">
      <c r="A62" s="41" t="s">
        <v>1101</v>
      </c>
      <c r="B62" s="18" t="s">
        <v>1102</v>
      </c>
      <c r="C62" s="18" t="s">
        <v>134</v>
      </c>
      <c r="D62" s="7">
        <v>7500000</v>
      </c>
      <c r="E62" s="8">
        <v>7624.34</v>
      </c>
      <c r="F62" s="9">
        <v>8.6999999999999994E-3</v>
      </c>
      <c r="G62" s="56">
        <v>7.0228526841999997E-2</v>
      </c>
    </row>
    <row r="63" spans="1:7" x14ac:dyDescent="0.25">
      <c r="A63" s="41" t="s">
        <v>1103</v>
      </c>
      <c r="B63" s="18" t="s">
        <v>1104</v>
      </c>
      <c r="C63" s="18" t="s">
        <v>134</v>
      </c>
      <c r="D63" s="7">
        <v>7500000</v>
      </c>
      <c r="E63" s="8">
        <v>7624.34</v>
      </c>
      <c r="F63" s="9">
        <v>8.6999999999999994E-3</v>
      </c>
      <c r="G63" s="56">
        <v>7.0024736399999996E-2</v>
      </c>
    </row>
    <row r="64" spans="1:7" x14ac:dyDescent="0.25">
      <c r="A64" s="41" t="s">
        <v>1105</v>
      </c>
      <c r="B64" s="18" t="s">
        <v>1106</v>
      </c>
      <c r="C64" s="18" t="s">
        <v>134</v>
      </c>
      <c r="D64" s="7">
        <v>7219500</v>
      </c>
      <c r="E64" s="8">
        <v>7336.06</v>
      </c>
      <c r="F64" s="9">
        <v>8.3999999999999995E-3</v>
      </c>
      <c r="G64" s="56">
        <v>6.9998876055999998E-2</v>
      </c>
    </row>
    <row r="65" spans="1:7" x14ac:dyDescent="0.25">
      <c r="A65" s="41" t="s">
        <v>1107</v>
      </c>
      <c r="B65" s="18" t="s">
        <v>1108</v>
      </c>
      <c r="C65" s="18" t="s">
        <v>134</v>
      </c>
      <c r="D65" s="7">
        <v>7000000</v>
      </c>
      <c r="E65" s="8">
        <v>7155.52</v>
      </c>
      <c r="F65" s="9">
        <v>8.2000000000000007E-3</v>
      </c>
      <c r="G65" s="56">
        <v>7.0351638083999996E-2</v>
      </c>
    </row>
    <row r="66" spans="1:7" x14ac:dyDescent="0.25">
      <c r="A66" s="41" t="s">
        <v>1109</v>
      </c>
      <c r="B66" s="18" t="s">
        <v>1110</v>
      </c>
      <c r="C66" s="18" t="s">
        <v>134</v>
      </c>
      <c r="D66" s="7">
        <v>6500000</v>
      </c>
      <c r="E66" s="8">
        <v>6662.6</v>
      </c>
      <c r="F66" s="9">
        <v>7.6E-3</v>
      </c>
      <c r="G66" s="56">
        <v>7.0311289922000003E-2</v>
      </c>
    </row>
    <row r="67" spans="1:7" x14ac:dyDescent="0.25">
      <c r="A67" s="41" t="s">
        <v>1111</v>
      </c>
      <c r="B67" s="18" t="s">
        <v>1112</v>
      </c>
      <c r="C67" s="18" t="s">
        <v>134</v>
      </c>
      <c r="D67" s="7">
        <v>6500000</v>
      </c>
      <c r="E67" s="8">
        <v>6631.25</v>
      </c>
      <c r="F67" s="9">
        <v>7.6E-3</v>
      </c>
      <c r="G67" s="56">
        <v>7.0350603506000003E-2</v>
      </c>
    </row>
    <row r="68" spans="1:7" x14ac:dyDescent="0.25">
      <c r="A68" s="41" t="s">
        <v>1113</v>
      </c>
      <c r="B68" s="18" t="s">
        <v>1114</v>
      </c>
      <c r="C68" s="18" t="s">
        <v>134</v>
      </c>
      <c r="D68" s="7">
        <v>6000000</v>
      </c>
      <c r="E68" s="8">
        <v>6122.42</v>
      </c>
      <c r="F68" s="9">
        <v>7.0000000000000001E-3</v>
      </c>
      <c r="G68" s="56">
        <v>7.0384744836000004E-2</v>
      </c>
    </row>
    <row r="69" spans="1:7" x14ac:dyDescent="0.25">
      <c r="A69" s="41" t="s">
        <v>1115</v>
      </c>
      <c r="B69" s="18" t="s">
        <v>1116</v>
      </c>
      <c r="C69" s="18" t="s">
        <v>134</v>
      </c>
      <c r="D69" s="7">
        <v>5000000</v>
      </c>
      <c r="E69" s="8">
        <v>5118.42</v>
      </c>
      <c r="F69" s="9">
        <v>5.8999999999999999E-3</v>
      </c>
      <c r="G69" s="56">
        <v>7.0227492323999996E-2</v>
      </c>
    </row>
    <row r="70" spans="1:7" x14ac:dyDescent="0.25">
      <c r="A70" s="41" t="s">
        <v>1117</v>
      </c>
      <c r="B70" s="18" t="s">
        <v>1118</v>
      </c>
      <c r="C70" s="18" t="s">
        <v>134</v>
      </c>
      <c r="D70" s="7">
        <v>5000000</v>
      </c>
      <c r="E70" s="8">
        <v>5091.46</v>
      </c>
      <c r="F70" s="9">
        <v>5.7999999999999996E-3</v>
      </c>
      <c r="G70" s="56">
        <v>7.0350603506000003E-2</v>
      </c>
    </row>
    <row r="71" spans="1:7" x14ac:dyDescent="0.25">
      <c r="A71" s="41" t="s">
        <v>1119</v>
      </c>
      <c r="B71" s="18" t="s">
        <v>1120</v>
      </c>
      <c r="C71" s="18" t="s">
        <v>134</v>
      </c>
      <c r="D71" s="7">
        <v>5000000</v>
      </c>
      <c r="E71" s="8">
        <v>5091.12</v>
      </c>
      <c r="F71" s="9">
        <v>5.7999999999999996E-3</v>
      </c>
      <c r="G71" s="56">
        <v>6.9998876055999998E-2</v>
      </c>
    </row>
    <row r="72" spans="1:7" x14ac:dyDescent="0.25">
      <c r="A72" s="41" t="s">
        <v>1121</v>
      </c>
      <c r="B72" s="18" t="s">
        <v>1122</v>
      </c>
      <c r="C72" s="18" t="s">
        <v>134</v>
      </c>
      <c r="D72" s="7">
        <v>5000000</v>
      </c>
      <c r="E72" s="8">
        <v>5091.1000000000004</v>
      </c>
      <c r="F72" s="9">
        <v>5.7999999999999996E-3</v>
      </c>
      <c r="G72" s="56">
        <v>7.0205767555999998E-2</v>
      </c>
    </row>
    <row r="73" spans="1:7" x14ac:dyDescent="0.25">
      <c r="A73" s="41" t="s">
        <v>1123</v>
      </c>
      <c r="B73" s="18" t="s">
        <v>1124</v>
      </c>
      <c r="C73" s="18" t="s">
        <v>134</v>
      </c>
      <c r="D73" s="7">
        <v>4500000</v>
      </c>
      <c r="E73" s="8">
        <v>4612.1000000000004</v>
      </c>
      <c r="F73" s="9">
        <v>5.3E-3</v>
      </c>
      <c r="G73" s="56">
        <v>7.0292667949999998E-2</v>
      </c>
    </row>
    <row r="74" spans="1:7" x14ac:dyDescent="0.25">
      <c r="A74" s="41" t="s">
        <v>1125</v>
      </c>
      <c r="B74" s="18" t="s">
        <v>1126</v>
      </c>
      <c r="C74" s="18" t="s">
        <v>134</v>
      </c>
      <c r="D74" s="7">
        <v>3500000</v>
      </c>
      <c r="E74" s="8">
        <v>3577.13</v>
      </c>
      <c r="F74" s="9">
        <v>4.1000000000000003E-3</v>
      </c>
      <c r="G74" s="56">
        <v>7.0284391569999993E-2</v>
      </c>
    </row>
    <row r="75" spans="1:7" x14ac:dyDescent="0.25">
      <c r="A75" s="41" t="s">
        <v>1127</v>
      </c>
      <c r="B75" s="18" t="s">
        <v>1128</v>
      </c>
      <c r="C75" s="18" t="s">
        <v>134</v>
      </c>
      <c r="D75" s="7">
        <v>3000000</v>
      </c>
      <c r="E75" s="8">
        <v>3060.37</v>
      </c>
      <c r="F75" s="9">
        <v>3.5000000000000001E-3</v>
      </c>
      <c r="G75" s="56">
        <v>6.9999910464000004E-2</v>
      </c>
    </row>
    <row r="76" spans="1:7" x14ac:dyDescent="0.25">
      <c r="A76" s="41" t="s">
        <v>1129</v>
      </c>
      <c r="B76" s="18" t="s">
        <v>1130</v>
      </c>
      <c r="C76" s="18" t="s">
        <v>134</v>
      </c>
      <c r="D76" s="7">
        <v>3000000</v>
      </c>
      <c r="E76" s="8">
        <v>3053.98</v>
      </c>
      <c r="F76" s="9">
        <v>3.5000000000000001E-3</v>
      </c>
      <c r="G76" s="56">
        <v>7.0390952408999993E-2</v>
      </c>
    </row>
    <row r="77" spans="1:7" x14ac:dyDescent="0.25">
      <c r="A77" s="41" t="s">
        <v>1131</v>
      </c>
      <c r="B77" s="18" t="s">
        <v>1132</v>
      </c>
      <c r="C77" s="18" t="s">
        <v>134</v>
      </c>
      <c r="D77" s="7">
        <v>2500000</v>
      </c>
      <c r="E77" s="8">
        <v>2545.79</v>
      </c>
      <c r="F77" s="9">
        <v>2.8999999999999998E-3</v>
      </c>
      <c r="G77" s="56">
        <v>7.0227492323999996E-2</v>
      </c>
    </row>
    <row r="78" spans="1:7" x14ac:dyDescent="0.25">
      <c r="A78" s="41" t="s">
        <v>1133</v>
      </c>
      <c r="B78" s="18" t="s">
        <v>1134</v>
      </c>
      <c r="C78" s="18" t="s">
        <v>134</v>
      </c>
      <c r="D78" s="7">
        <v>2500000</v>
      </c>
      <c r="E78" s="8">
        <v>2536.2199999999998</v>
      </c>
      <c r="F78" s="9">
        <v>2.8999999999999998E-3</v>
      </c>
      <c r="G78" s="56">
        <v>6.9245959891999997E-2</v>
      </c>
    </row>
    <row r="79" spans="1:7" x14ac:dyDescent="0.25">
      <c r="A79" s="41" t="s">
        <v>1135</v>
      </c>
      <c r="B79" s="18" t="s">
        <v>1136</v>
      </c>
      <c r="C79" s="18" t="s">
        <v>134</v>
      </c>
      <c r="D79" s="7">
        <v>2500000</v>
      </c>
      <c r="E79" s="8">
        <v>2535.4899999999998</v>
      </c>
      <c r="F79" s="9">
        <v>2.8999999999999998E-3</v>
      </c>
      <c r="G79" s="56">
        <v>7.0171629080999998E-2</v>
      </c>
    </row>
    <row r="80" spans="1:7" x14ac:dyDescent="0.25">
      <c r="A80" s="41" t="s">
        <v>1137</v>
      </c>
      <c r="B80" s="18" t="s">
        <v>1138</v>
      </c>
      <c r="C80" s="18" t="s">
        <v>134</v>
      </c>
      <c r="D80" s="7">
        <v>2000000</v>
      </c>
      <c r="E80" s="8">
        <v>2032.73</v>
      </c>
      <c r="F80" s="9">
        <v>2.3E-3</v>
      </c>
      <c r="G80" s="56">
        <v>6.9999910464000004E-2</v>
      </c>
    </row>
    <row r="81" spans="1:7" x14ac:dyDescent="0.25">
      <c r="A81" s="41" t="s">
        <v>1139</v>
      </c>
      <c r="B81" s="18" t="s">
        <v>1140</v>
      </c>
      <c r="C81" s="18" t="s">
        <v>134</v>
      </c>
      <c r="D81" s="7">
        <v>1000000</v>
      </c>
      <c r="E81" s="8">
        <v>1020.22</v>
      </c>
      <c r="F81" s="9">
        <v>1.1999999999999999E-3</v>
      </c>
      <c r="G81" s="56">
        <v>6.98178624E-2</v>
      </c>
    </row>
    <row r="82" spans="1:7" x14ac:dyDescent="0.25">
      <c r="A82" s="41" t="s">
        <v>1141</v>
      </c>
      <c r="B82" s="18" t="s">
        <v>1142</v>
      </c>
      <c r="C82" s="18" t="s">
        <v>134</v>
      </c>
      <c r="D82" s="7">
        <v>500000</v>
      </c>
      <c r="E82" s="8">
        <v>508.26</v>
      </c>
      <c r="F82" s="9">
        <v>5.9999999999999995E-4</v>
      </c>
      <c r="G82" s="56">
        <v>7.0124043023999993E-2</v>
      </c>
    </row>
    <row r="83" spans="1:7" x14ac:dyDescent="0.25">
      <c r="A83" s="41" t="s">
        <v>1143</v>
      </c>
      <c r="B83" s="18" t="s">
        <v>1144</v>
      </c>
      <c r="C83" s="18" t="s">
        <v>134</v>
      </c>
      <c r="D83" s="7">
        <v>500000</v>
      </c>
      <c r="E83" s="8">
        <v>508.22</v>
      </c>
      <c r="F83" s="9">
        <v>5.9999999999999995E-4</v>
      </c>
      <c r="G83" s="56">
        <v>7.0180939519999999E-2</v>
      </c>
    </row>
    <row r="84" spans="1:7" x14ac:dyDescent="0.25">
      <c r="A84" s="41" t="s">
        <v>1145</v>
      </c>
      <c r="B84" s="18" t="s">
        <v>1146</v>
      </c>
      <c r="C84" s="18" t="s">
        <v>134</v>
      </c>
      <c r="D84" s="7">
        <v>500000</v>
      </c>
      <c r="E84" s="8">
        <v>507.93</v>
      </c>
      <c r="F84" s="9">
        <v>5.9999999999999995E-4</v>
      </c>
      <c r="G84" s="56">
        <v>6.9914056321999998E-2</v>
      </c>
    </row>
    <row r="85" spans="1:7" x14ac:dyDescent="0.25">
      <c r="A85" s="41" t="s">
        <v>1147</v>
      </c>
      <c r="B85" s="18" t="s">
        <v>1148</v>
      </c>
      <c r="C85" s="18" t="s">
        <v>134</v>
      </c>
      <c r="D85" s="7">
        <v>500000</v>
      </c>
      <c r="E85" s="8">
        <v>507.87</v>
      </c>
      <c r="F85" s="9">
        <v>5.9999999999999995E-4</v>
      </c>
      <c r="G85" s="56">
        <v>6.9998876055999998E-2</v>
      </c>
    </row>
    <row r="86" spans="1:7" x14ac:dyDescent="0.25">
      <c r="A86" s="41" t="s">
        <v>1149</v>
      </c>
      <c r="B86" s="18" t="s">
        <v>1150</v>
      </c>
      <c r="C86" s="18" t="s">
        <v>134</v>
      </c>
      <c r="D86" s="7">
        <v>500000</v>
      </c>
      <c r="E86" s="8">
        <v>498.68</v>
      </c>
      <c r="F86" s="9">
        <v>5.9999999999999995E-4</v>
      </c>
      <c r="G86" s="56">
        <v>6.9959568932000005E-2</v>
      </c>
    </row>
    <row r="87" spans="1:7" x14ac:dyDescent="0.25">
      <c r="A87" s="57" t="s">
        <v>130</v>
      </c>
      <c r="B87" s="19"/>
      <c r="C87" s="19"/>
      <c r="D87" s="10"/>
      <c r="E87" s="21">
        <v>360703.52</v>
      </c>
      <c r="F87" s="22">
        <v>0.41370000000000001</v>
      </c>
      <c r="G87" s="58"/>
    </row>
    <row r="88" spans="1:7" x14ac:dyDescent="0.25">
      <c r="A88" s="41"/>
      <c r="B88" s="18"/>
      <c r="C88" s="18"/>
      <c r="D88" s="7"/>
      <c r="E88" s="8"/>
      <c r="F88" s="9"/>
      <c r="G88" s="56"/>
    </row>
    <row r="89" spans="1:7" x14ac:dyDescent="0.25">
      <c r="A89" s="41"/>
      <c r="B89" s="18"/>
      <c r="C89" s="18"/>
      <c r="D89" s="7"/>
      <c r="E89" s="8"/>
      <c r="F89" s="9"/>
      <c r="G89" s="56"/>
    </row>
    <row r="90" spans="1:7" x14ac:dyDescent="0.25">
      <c r="A90" s="57" t="s">
        <v>140</v>
      </c>
      <c r="B90" s="18"/>
      <c r="C90" s="18"/>
      <c r="D90" s="7"/>
      <c r="E90" s="8"/>
      <c r="F90" s="9"/>
      <c r="G90" s="56"/>
    </row>
    <row r="91" spans="1:7" x14ac:dyDescent="0.25">
      <c r="A91" s="57" t="s">
        <v>130</v>
      </c>
      <c r="B91" s="18"/>
      <c r="C91" s="18"/>
      <c r="D91" s="7"/>
      <c r="E91" s="23" t="s">
        <v>127</v>
      </c>
      <c r="F91" s="24" t="s">
        <v>127</v>
      </c>
      <c r="G91" s="56"/>
    </row>
    <row r="92" spans="1:7" x14ac:dyDescent="0.25">
      <c r="A92" s="41"/>
      <c r="B92" s="18"/>
      <c r="C92" s="18"/>
      <c r="D92" s="7"/>
      <c r="E92" s="8"/>
      <c r="F92" s="9"/>
      <c r="G92" s="56"/>
    </row>
    <row r="93" spans="1:7" x14ac:dyDescent="0.25">
      <c r="A93" s="57" t="s">
        <v>141</v>
      </c>
      <c r="B93" s="18"/>
      <c r="C93" s="18"/>
      <c r="D93" s="7"/>
      <c r="E93" s="8"/>
      <c r="F93" s="9"/>
      <c r="G93" s="56"/>
    </row>
    <row r="94" spans="1:7" x14ac:dyDescent="0.25">
      <c r="A94" s="57" t="s">
        <v>130</v>
      </c>
      <c r="B94" s="18"/>
      <c r="C94" s="18"/>
      <c r="D94" s="7"/>
      <c r="E94" s="23" t="s">
        <v>127</v>
      </c>
      <c r="F94" s="24" t="s">
        <v>127</v>
      </c>
      <c r="G94" s="56"/>
    </row>
    <row r="95" spans="1:7" x14ac:dyDescent="0.25">
      <c r="A95" s="41"/>
      <c r="B95" s="18"/>
      <c r="C95" s="18"/>
      <c r="D95" s="7"/>
      <c r="E95" s="8"/>
      <c r="F95" s="9"/>
      <c r="G95" s="56"/>
    </row>
    <row r="96" spans="1:7" x14ac:dyDescent="0.25">
      <c r="A96" s="59" t="s">
        <v>142</v>
      </c>
      <c r="B96" s="38"/>
      <c r="C96" s="38"/>
      <c r="D96" s="39"/>
      <c r="E96" s="21">
        <v>843458.57</v>
      </c>
      <c r="F96" s="22">
        <v>0.96760000000000002</v>
      </c>
      <c r="G96" s="58"/>
    </row>
    <row r="97" spans="1:7" x14ac:dyDescent="0.25">
      <c r="A97" s="41"/>
      <c r="B97" s="18"/>
      <c r="C97" s="18"/>
      <c r="D97" s="7"/>
      <c r="E97" s="8"/>
      <c r="F97" s="9"/>
      <c r="G97" s="56"/>
    </row>
    <row r="98" spans="1:7" x14ac:dyDescent="0.25">
      <c r="A98" s="41"/>
      <c r="B98" s="18"/>
      <c r="C98" s="18"/>
      <c r="D98" s="7"/>
      <c r="E98" s="8"/>
      <c r="F98" s="9"/>
      <c r="G98" s="56"/>
    </row>
    <row r="99" spans="1:7" x14ac:dyDescent="0.25">
      <c r="A99" s="57" t="s">
        <v>216</v>
      </c>
      <c r="B99" s="18"/>
      <c r="C99" s="18"/>
      <c r="D99" s="7"/>
      <c r="E99" s="8"/>
      <c r="F99" s="9"/>
      <c r="G99" s="56"/>
    </row>
    <row r="100" spans="1:7" x14ac:dyDescent="0.25">
      <c r="A100" s="41" t="s">
        <v>217</v>
      </c>
      <c r="B100" s="18"/>
      <c r="C100" s="18"/>
      <c r="D100" s="7"/>
      <c r="E100" s="8">
        <v>4600.16</v>
      </c>
      <c r="F100" s="9">
        <v>5.3E-3</v>
      </c>
      <c r="G100" s="56">
        <v>6.6513000000000003E-2</v>
      </c>
    </row>
    <row r="101" spans="1:7" x14ac:dyDescent="0.25">
      <c r="A101" s="57" t="s">
        <v>130</v>
      </c>
      <c r="B101" s="19"/>
      <c r="C101" s="19"/>
      <c r="D101" s="10"/>
      <c r="E101" s="21">
        <v>4600.16</v>
      </c>
      <c r="F101" s="22">
        <v>5.3E-3</v>
      </c>
      <c r="G101" s="58"/>
    </row>
    <row r="102" spans="1:7" x14ac:dyDescent="0.25">
      <c r="A102" s="41"/>
      <c r="B102" s="18"/>
      <c r="C102" s="18"/>
      <c r="D102" s="7"/>
      <c r="E102" s="8"/>
      <c r="F102" s="9"/>
      <c r="G102" s="56"/>
    </row>
    <row r="103" spans="1:7" x14ac:dyDescent="0.25">
      <c r="A103" s="59" t="s">
        <v>142</v>
      </c>
      <c r="B103" s="38"/>
      <c r="C103" s="38"/>
      <c r="D103" s="39"/>
      <c r="E103" s="21">
        <v>4600.16</v>
      </c>
      <c r="F103" s="22">
        <v>5.3E-3</v>
      </c>
      <c r="G103" s="58"/>
    </row>
    <row r="104" spans="1:7" x14ac:dyDescent="0.25">
      <c r="A104" s="41" t="s">
        <v>218</v>
      </c>
      <c r="B104" s="18"/>
      <c r="C104" s="18"/>
      <c r="D104" s="7"/>
      <c r="E104" s="8">
        <v>22761.021336599999</v>
      </c>
      <c r="F104" s="9">
        <v>2.6117999999999999E-2</v>
      </c>
      <c r="G104" s="56"/>
    </row>
    <row r="105" spans="1:7" x14ac:dyDescent="0.25">
      <c r="A105" s="41" t="s">
        <v>219</v>
      </c>
      <c r="B105" s="18"/>
      <c r="C105" s="18"/>
      <c r="D105" s="7"/>
      <c r="E105" s="8">
        <v>632.34866339999996</v>
      </c>
      <c r="F105" s="9">
        <v>9.8200000000000002E-4</v>
      </c>
      <c r="G105" s="56">
        <v>6.6513000000000003E-2</v>
      </c>
    </row>
    <row r="106" spans="1:7" x14ac:dyDescent="0.25">
      <c r="A106" s="60" t="s">
        <v>220</v>
      </c>
      <c r="B106" s="20"/>
      <c r="C106" s="20"/>
      <c r="D106" s="14"/>
      <c r="E106" s="15">
        <v>871452.1</v>
      </c>
      <c r="F106" s="16">
        <v>1</v>
      </c>
      <c r="G106" s="61"/>
    </row>
    <row r="107" spans="1:7" x14ac:dyDescent="0.25">
      <c r="A107" s="42"/>
      <c r="G107" s="48"/>
    </row>
    <row r="108" spans="1:7" x14ac:dyDescent="0.25">
      <c r="A108" s="62" t="s">
        <v>222</v>
      </c>
      <c r="G108" s="48"/>
    </row>
    <row r="109" spans="1:7" x14ac:dyDescent="0.25">
      <c r="A109" s="62"/>
      <c r="G109" s="48"/>
    </row>
    <row r="110" spans="1:7" x14ac:dyDescent="0.25">
      <c r="A110" t="s">
        <v>223</v>
      </c>
      <c r="G110" s="48"/>
    </row>
    <row r="111" spans="1:7" ht="60" customHeight="1" x14ac:dyDescent="0.25">
      <c r="A111" s="75" t="s">
        <v>224</v>
      </c>
      <c r="B111" s="76" t="s">
        <v>1151</v>
      </c>
      <c r="G111" s="48"/>
    </row>
    <row r="112" spans="1:7" ht="45" customHeight="1" x14ac:dyDescent="0.25">
      <c r="A112" s="75" t="s">
        <v>226</v>
      </c>
      <c r="B112" s="76" t="s">
        <v>1152</v>
      </c>
      <c r="G112" s="48"/>
    </row>
    <row r="113" spans="1:7" x14ac:dyDescent="0.25">
      <c r="A113" s="75"/>
      <c r="B113" s="75"/>
      <c r="G113" s="48"/>
    </row>
    <row r="114" spans="1:7" x14ac:dyDescent="0.25">
      <c r="A114" s="75" t="s">
        <v>228</v>
      </c>
      <c r="B114" s="77">
        <v>7.3640590783078608</v>
      </c>
      <c r="G114" s="48"/>
    </row>
    <row r="115" spans="1:7" x14ac:dyDescent="0.25">
      <c r="A115" s="75"/>
      <c r="B115" s="75"/>
      <c r="G115" s="48"/>
    </row>
    <row r="116" spans="1:7" x14ac:dyDescent="0.25">
      <c r="A116" s="75" t="s">
        <v>229</v>
      </c>
      <c r="B116" s="78">
        <v>1.3061</v>
      </c>
      <c r="G116" s="48"/>
    </row>
    <row r="117" spans="1:7" x14ac:dyDescent="0.25">
      <c r="A117" s="75" t="s">
        <v>230</v>
      </c>
      <c r="B117" s="78">
        <v>1.36898442856827</v>
      </c>
      <c r="G117" s="48"/>
    </row>
    <row r="118" spans="1:7" x14ac:dyDescent="0.25">
      <c r="A118" s="75"/>
      <c r="B118" s="75"/>
      <c r="G118" s="48"/>
    </row>
    <row r="119" spans="1:7" x14ac:dyDescent="0.25">
      <c r="A119" s="75" t="s">
        <v>231</v>
      </c>
      <c r="B119" s="79">
        <v>45565</v>
      </c>
      <c r="G119" s="48"/>
    </row>
    <row r="120" spans="1:7" x14ac:dyDescent="0.25">
      <c r="G120" s="48"/>
    </row>
    <row r="121" spans="1:7" x14ac:dyDescent="0.25">
      <c r="A121" s="42"/>
      <c r="G121" s="48"/>
    </row>
    <row r="122" spans="1:7" x14ac:dyDescent="0.25">
      <c r="A122" s="62" t="s">
        <v>232</v>
      </c>
      <c r="G122" s="48"/>
    </row>
    <row r="123" spans="1:7" x14ac:dyDescent="0.25">
      <c r="A123" s="43" t="s">
        <v>233</v>
      </c>
      <c r="B123" s="3" t="s">
        <v>127</v>
      </c>
      <c r="G123" s="48"/>
    </row>
    <row r="124" spans="1:7" x14ac:dyDescent="0.25">
      <c r="A124" s="42" t="s">
        <v>234</v>
      </c>
      <c r="G124" s="48"/>
    </row>
    <row r="125" spans="1:7" x14ac:dyDescent="0.25">
      <c r="A125" s="42" t="s">
        <v>235</v>
      </c>
      <c r="B125" s="3" t="s">
        <v>236</v>
      </c>
      <c r="C125" s="3" t="s">
        <v>236</v>
      </c>
      <c r="G125" s="48"/>
    </row>
    <row r="126" spans="1:7" x14ac:dyDescent="0.25">
      <c r="A126" s="42"/>
      <c r="B126" s="63">
        <v>45382</v>
      </c>
      <c r="C126" s="63">
        <v>45565</v>
      </c>
      <c r="G126" s="48"/>
    </row>
    <row r="127" spans="1:7" x14ac:dyDescent="0.25">
      <c r="A127" s="42" t="s">
        <v>240</v>
      </c>
      <c r="B127">
        <v>11.8725</v>
      </c>
      <c r="C127">
        <v>12.3332</v>
      </c>
      <c r="E127" s="2"/>
      <c r="G127" s="64"/>
    </row>
    <row r="128" spans="1:7" x14ac:dyDescent="0.25">
      <c r="A128" s="42" t="s">
        <v>241</v>
      </c>
      <c r="B128">
        <v>11.873100000000001</v>
      </c>
      <c r="C128">
        <v>12.3338</v>
      </c>
      <c r="E128" s="2"/>
      <c r="G128" s="64"/>
    </row>
    <row r="129" spans="1:7" x14ac:dyDescent="0.25">
      <c r="A129" s="42" t="s">
        <v>709</v>
      </c>
      <c r="B129">
        <v>11.8096</v>
      </c>
      <c r="C129">
        <v>12.2554</v>
      </c>
      <c r="E129" s="2"/>
      <c r="G129" s="64"/>
    </row>
    <row r="130" spans="1:7" x14ac:dyDescent="0.25">
      <c r="A130" s="42" t="s">
        <v>710</v>
      </c>
      <c r="B130">
        <v>11.8108</v>
      </c>
      <c r="C130">
        <v>12.256500000000001</v>
      </c>
      <c r="E130" s="2"/>
      <c r="G130" s="64"/>
    </row>
    <row r="131" spans="1:7" x14ac:dyDescent="0.25">
      <c r="A131" s="42"/>
      <c r="E131" s="2"/>
      <c r="G131" s="64"/>
    </row>
    <row r="132" spans="1:7" x14ac:dyDescent="0.25">
      <c r="A132" s="42" t="s">
        <v>251</v>
      </c>
      <c r="B132" s="3" t="s">
        <v>127</v>
      </c>
      <c r="G132" s="48"/>
    </row>
    <row r="133" spans="1:7" x14ac:dyDescent="0.25">
      <c r="A133" s="42" t="s">
        <v>252</v>
      </c>
      <c r="B133" s="3" t="s">
        <v>127</v>
      </c>
      <c r="G133" s="48"/>
    </row>
    <row r="134" spans="1:7" x14ac:dyDescent="0.25">
      <c r="A134" s="43" t="s">
        <v>253</v>
      </c>
      <c r="B134" s="3" t="s">
        <v>127</v>
      </c>
      <c r="G134" s="48"/>
    </row>
    <row r="135" spans="1:7" x14ac:dyDescent="0.25">
      <c r="A135" s="43" t="s">
        <v>254</v>
      </c>
      <c r="B135" s="3" t="s">
        <v>127</v>
      </c>
      <c r="G135" s="48"/>
    </row>
    <row r="136" spans="1:7" x14ac:dyDescent="0.25">
      <c r="A136" s="42" t="s">
        <v>255</v>
      </c>
      <c r="B136" s="65">
        <f>B117</f>
        <v>1.36898442856827</v>
      </c>
      <c r="G136" s="48"/>
    </row>
    <row r="137" spans="1:7" ht="30" customHeight="1" x14ac:dyDescent="0.25">
      <c r="A137" s="43" t="s">
        <v>256</v>
      </c>
      <c r="B137" s="3" t="s">
        <v>127</v>
      </c>
      <c r="G137" s="48"/>
    </row>
    <row r="138" spans="1:7" ht="30" customHeight="1" x14ac:dyDescent="0.25">
      <c r="A138" s="43" t="s">
        <v>257</v>
      </c>
      <c r="B138" s="3" t="s">
        <v>127</v>
      </c>
      <c r="G138" s="48"/>
    </row>
    <row r="139" spans="1:7" ht="30" customHeight="1" x14ac:dyDescent="0.25">
      <c r="A139" s="43" t="s">
        <v>258</v>
      </c>
      <c r="B139" s="65">
        <v>30043.565911099991</v>
      </c>
      <c r="G139" s="48"/>
    </row>
    <row r="140" spans="1:7" x14ac:dyDescent="0.25">
      <c r="A140" s="42" t="s">
        <v>259</v>
      </c>
      <c r="B140" s="3" t="s">
        <v>127</v>
      </c>
      <c r="G140" s="48"/>
    </row>
    <row r="141" spans="1:7" ht="15.75" customHeight="1" thickBot="1" x14ac:dyDescent="0.3">
      <c r="A141" s="66" t="s">
        <v>260</v>
      </c>
      <c r="B141" s="67" t="s">
        <v>127</v>
      </c>
      <c r="C141" s="68"/>
      <c r="D141" s="68"/>
      <c r="E141" s="68"/>
      <c r="F141" s="68"/>
      <c r="G141" s="69"/>
    </row>
    <row r="143" spans="1:7" ht="69.95" customHeight="1" x14ac:dyDescent="0.25">
      <c r="A143" s="128" t="s">
        <v>261</v>
      </c>
      <c r="B143" s="128" t="s">
        <v>262</v>
      </c>
      <c r="C143" s="128" t="s">
        <v>5</v>
      </c>
      <c r="D143" s="128" t="s">
        <v>6</v>
      </c>
    </row>
    <row r="144" spans="1:7" ht="69.95" customHeight="1" x14ac:dyDescent="0.25">
      <c r="A144" s="128" t="s">
        <v>1153</v>
      </c>
      <c r="B144" s="128"/>
      <c r="C144" s="128" t="s">
        <v>45</v>
      </c>
      <c r="D144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7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1154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1155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143</v>
      </c>
      <c r="B11" s="18"/>
      <c r="C11" s="18"/>
      <c r="D11" s="7"/>
      <c r="E11" s="8"/>
      <c r="F11" s="9"/>
      <c r="G11" s="56"/>
    </row>
    <row r="12" spans="1:8" x14ac:dyDescent="0.25">
      <c r="A12" s="41"/>
      <c r="B12" s="18"/>
      <c r="C12" s="18"/>
      <c r="D12" s="7"/>
      <c r="E12" s="8"/>
      <c r="F12" s="9"/>
      <c r="G12" s="56"/>
    </row>
    <row r="13" spans="1:8" x14ac:dyDescent="0.25">
      <c r="A13" s="57" t="s">
        <v>144</v>
      </c>
      <c r="B13" s="18"/>
      <c r="C13" s="18"/>
      <c r="D13" s="7"/>
      <c r="E13" s="8"/>
      <c r="F13" s="9"/>
      <c r="G13" s="56"/>
    </row>
    <row r="14" spans="1:8" x14ac:dyDescent="0.25">
      <c r="A14" s="41" t="s">
        <v>1156</v>
      </c>
      <c r="B14" s="18" t="s">
        <v>1157</v>
      </c>
      <c r="C14" s="18" t="s">
        <v>134</v>
      </c>
      <c r="D14" s="7">
        <v>1500000</v>
      </c>
      <c r="E14" s="8">
        <v>1499.48</v>
      </c>
      <c r="F14" s="9">
        <v>5.0900000000000001E-2</v>
      </c>
      <c r="G14" s="56">
        <v>6.3532000000000005E-2</v>
      </c>
    </row>
    <row r="15" spans="1:8" x14ac:dyDescent="0.25">
      <c r="A15" s="57" t="s">
        <v>130</v>
      </c>
      <c r="B15" s="19"/>
      <c r="C15" s="19"/>
      <c r="D15" s="10"/>
      <c r="E15" s="21">
        <v>1499.48</v>
      </c>
      <c r="F15" s="22">
        <v>5.0900000000000001E-2</v>
      </c>
      <c r="G15" s="58"/>
    </row>
    <row r="16" spans="1:8" x14ac:dyDescent="0.25">
      <c r="A16" s="41"/>
      <c r="B16" s="18"/>
      <c r="C16" s="18"/>
      <c r="D16" s="7"/>
      <c r="E16" s="8"/>
      <c r="F16" s="9"/>
      <c r="G16" s="56"/>
    </row>
    <row r="17" spans="1:7" x14ac:dyDescent="0.25">
      <c r="A17" s="59" t="s">
        <v>142</v>
      </c>
      <c r="B17" s="38"/>
      <c r="C17" s="38"/>
      <c r="D17" s="39"/>
      <c r="E17" s="21">
        <v>1499.48</v>
      </c>
      <c r="F17" s="22">
        <v>5.0900000000000001E-2</v>
      </c>
      <c r="G17" s="58"/>
    </row>
    <row r="18" spans="1:7" x14ac:dyDescent="0.25">
      <c r="A18" s="41"/>
      <c r="B18" s="18"/>
      <c r="C18" s="18"/>
      <c r="D18" s="7"/>
      <c r="E18" s="8"/>
      <c r="F18" s="9"/>
      <c r="G18" s="56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7" t="s">
        <v>216</v>
      </c>
      <c r="B20" s="18"/>
      <c r="C20" s="18"/>
      <c r="D20" s="7"/>
      <c r="E20" s="8"/>
      <c r="F20" s="9"/>
      <c r="G20" s="56"/>
    </row>
    <row r="21" spans="1:7" x14ac:dyDescent="0.25">
      <c r="A21" s="41" t="s">
        <v>1158</v>
      </c>
      <c r="B21" s="18"/>
      <c r="C21" s="18"/>
      <c r="D21" s="7"/>
      <c r="E21" s="8">
        <v>24999.85</v>
      </c>
      <c r="F21" s="9">
        <v>0.8478</v>
      </c>
      <c r="G21" s="91">
        <v>6.6799999999999998E-2</v>
      </c>
    </row>
    <row r="22" spans="1:7" x14ac:dyDescent="0.25">
      <c r="A22" s="41" t="s">
        <v>217</v>
      </c>
      <c r="B22" s="18"/>
      <c r="C22" s="18"/>
      <c r="D22" s="7"/>
      <c r="E22" s="8">
        <v>2971.46</v>
      </c>
      <c r="F22" s="9">
        <v>0.1008</v>
      </c>
      <c r="G22" s="56">
        <v>6.6513000000000003E-2</v>
      </c>
    </row>
    <row r="23" spans="1:7" x14ac:dyDescent="0.25">
      <c r="A23" s="57" t="s">
        <v>130</v>
      </c>
      <c r="B23" s="19"/>
      <c r="C23" s="19"/>
      <c r="D23" s="10"/>
      <c r="E23" s="21">
        <v>27971.31</v>
      </c>
      <c r="F23" s="22">
        <v>0.9486</v>
      </c>
      <c r="G23" s="58"/>
    </row>
    <row r="24" spans="1:7" x14ac:dyDescent="0.25">
      <c r="A24" s="41"/>
      <c r="B24" s="18"/>
      <c r="C24" s="18"/>
      <c r="D24" s="7"/>
      <c r="E24" s="8"/>
      <c r="F24" s="9"/>
      <c r="G24" s="56"/>
    </row>
    <row r="25" spans="1:7" x14ac:dyDescent="0.25">
      <c r="A25" s="59" t="s">
        <v>142</v>
      </c>
      <c r="B25" s="38"/>
      <c r="C25" s="38"/>
      <c r="D25" s="39"/>
      <c r="E25" s="21">
        <v>27971.31</v>
      </c>
      <c r="F25" s="22">
        <v>0.9486</v>
      </c>
      <c r="G25" s="58"/>
    </row>
    <row r="26" spans="1:7" x14ac:dyDescent="0.25">
      <c r="A26" s="41" t="s">
        <v>218</v>
      </c>
      <c r="B26" s="18"/>
      <c r="C26" s="18"/>
      <c r="D26" s="7"/>
      <c r="E26" s="8">
        <v>5.1167964000000001</v>
      </c>
      <c r="F26" s="9">
        <v>1.73E-4</v>
      </c>
      <c r="G26" s="56"/>
    </row>
    <row r="27" spans="1:7" x14ac:dyDescent="0.25">
      <c r="A27" s="41" t="s">
        <v>219</v>
      </c>
      <c r="B27" s="18"/>
      <c r="C27" s="18"/>
      <c r="D27" s="7"/>
      <c r="E27" s="8">
        <v>11.423203600000001</v>
      </c>
      <c r="F27" s="9">
        <v>3.2699999999999998E-4</v>
      </c>
      <c r="G27" s="91">
        <v>6.6769511294966152E-2</v>
      </c>
    </row>
    <row r="28" spans="1:7" x14ac:dyDescent="0.25">
      <c r="A28" s="60" t="s">
        <v>220</v>
      </c>
      <c r="B28" s="20"/>
      <c r="C28" s="20"/>
      <c r="D28" s="14"/>
      <c r="E28" s="15">
        <v>29487.33</v>
      </c>
      <c r="F28" s="16">
        <v>1</v>
      </c>
      <c r="G28" s="61"/>
    </row>
    <row r="29" spans="1:7" x14ac:dyDescent="0.25">
      <c r="A29" s="42"/>
      <c r="G29" s="48"/>
    </row>
    <row r="30" spans="1:7" x14ac:dyDescent="0.25">
      <c r="A30" s="42"/>
      <c r="G30" s="48"/>
    </row>
    <row r="31" spans="1:7" x14ac:dyDescent="0.25">
      <c r="A31" t="s">
        <v>223</v>
      </c>
      <c r="G31" s="48"/>
    </row>
    <row r="32" spans="1:7" ht="45" customHeight="1" x14ac:dyDescent="0.25">
      <c r="A32" s="75" t="s">
        <v>224</v>
      </c>
      <c r="B32" s="76" t="s">
        <v>1159</v>
      </c>
      <c r="G32" s="48"/>
    </row>
    <row r="33" spans="1:7" x14ac:dyDescent="0.25">
      <c r="A33" s="75" t="s">
        <v>226</v>
      </c>
      <c r="B33" s="76" t="s">
        <v>1160</v>
      </c>
      <c r="G33" s="48"/>
    </row>
    <row r="34" spans="1:7" x14ac:dyDescent="0.25">
      <c r="A34" s="75"/>
      <c r="B34" s="75"/>
      <c r="G34" s="48"/>
    </row>
    <row r="35" spans="1:7" x14ac:dyDescent="0.25">
      <c r="A35" s="75" t="s">
        <v>228</v>
      </c>
      <c r="B35" s="77">
        <v>6.6603567820258158</v>
      </c>
      <c r="G35" s="48"/>
    </row>
    <row r="36" spans="1:7" x14ac:dyDescent="0.25">
      <c r="A36" s="75"/>
      <c r="B36" s="75"/>
      <c r="G36" s="48"/>
    </row>
    <row r="37" spans="1:7" x14ac:dyDescent="0.25">
      <c r="A37" s="75" t="s">
        <v>229</v>
      </c>
      <c r="B37" s="78">
        <v>3.0000000000000001E-3</v>
      </c>
      <c r="G37" s="48"/>
    </row>
    <row r="38" spans="1:7" x14ac:dyDescent="0.25">
      <c r="A38" s="75" t="s">
        <v>230</v>
      </c>
      <c r="B38" s="23">
        <v>2.797000954664078E-4</v>
      </c>
      <c r="G38" s="48"/>
    </row>
    <row r="39" spans="1:7" x14ac:dyDescent="0.25">
      <c r="A39" s="75"/>
      <c r="B39" s="75"/>
      <c r="G39" s="48"/>
    </row>
    <row r="40" spans="1:7" x14ac:dyDescent="0.25">
      <c r="A40" s="75" t="s">
        <v>231</v>
      </c>
      <c r="B40" s="79">
        <v>45565</v>
      </c>
      <c r="G40" s="48"/>
    </row>
    <row r="41" spans="1:7" x14ac:dyDescent="0.25">
      <c r="G41" s="48"/>
    </row>
    <row r="42" spans="1:7" x14ac:dyDescent="0.25">
      <c r="A42" s="42"/>
      <c r="G42" s="48"/>
    </row>
    <row r="43" spans="1:7" x14ac:dyDescent="0.25">
      <c r="A43" s="62" t="s">
        <v>232</v>
      </c>
      <c r="G43" s="48"/>
    </row>
    <row r="44" spans="1:7" x14ac:dyDescent="0.25">
      <c r="A44" s="43" t="s">
        <v>233</v>
      </c>
      <c r="B44" s="3" t="s">
        <v>127</v>
      </c>
      <c r="G44" s="48"/>
    </row>
    <row r="45" spans="1:7" x14ac:dyDescent="0.25">
      <c r="A45" s="42" t="s">
        <v>234</v>
      </c>
      <c r="G45" s="48"/>
    </row>
    <row r="46" spans="1:7" x14ac:dyDescent="0.25">
      <c r="A46" s="42" t="s">
        <v>348</v>
      </c>
      <c r="B46" s="3" t="s">
        <v>236</v>
      </c>
      <c r="C46" s="3" t="s">
        <v>236</v>
      </c>
      <c r="G46" s="48"/>
    </row>
    <row r="47" spans="1:7" x14ac:dyDescent="0.25">
      <c r="A47" s="42"/>
      <c r="B47" s="63">
        <v>45382</v>
      </c>
      <c r="C47" s="63">
        <v>45565</v>
      </c>
      <c r="G47" s="48"/>
    </row>
    <row r="48" spans="1:7" x14ac:dyDescent="0.25">
      <c r="A48" s="42" t="s">
        <v>237</v>
      </c>
      <c r="B48">
        <v>1240.5591999999999</v>
      </c>
      <c r="C48">
        <v>1280.8768</v>
      </c>
      <c r="E48" s="2"/>
      <c r="G48" s="64"/>
    </row>
    <row r="49" spans="1:7" x14ac:dyDescent="0.25">
      <c r="A49" s="42" t="s">
        <v>1161</v>
      </c>
      <c r="B49">
        <v>1000.0389</v>
      </c>
      <c r="C49">
        <v>1000.056</v>
      </c>
      <c r="E49" s="2"/>
      <c r="G49" s="64"/>
    </row>
    <row r="50" spans="1:7" x14ac:dyDescent="0.25">
      <c r="A50" s="42" t="s">
        <v>705</v>
      </c>
      <c r="B50" s="3" t="s">
        <v>239</v>
      </c>
      <c r="C50" s="3" t="s">
        <v>239</v>
      </c>
      <c r="E50" s="2"/>
      <c r="G50" s="64"/>
    </row>
    <row r="51" spans="1:7" x14ac:dyDescent="0.25">
      <c r="A51" s="42" t="s">
        <v>240</v>
      </c>
      <c r="B51">
        <v>1240.1257000000001</v>
      </c>
      <c r="C51">
        <v>1280.4353000000001</v>
      </c>
      <c r="E51" s="2"/>
      <c r="G51" s="64"/>
    </row>
    <row r="52" spans="1:7" x14ac:dyDescent="0.25">
      <c r="A52" s="42" t="s">
        <v>706</v>
      </c>
      <c r="B52">
        <v>1058.6904999999999</v>
      </c>
      <c r="C52">
        <v>1058.4321</v>
      </c>
      <c r="E52" s="2"/>
      <c r="G52" s="64"/>
    </row>
    <row r="53" spans="1:7" x14ac:dyDescent="0.25">
      <c r="A53" s="42" t="s">
        <v>707</v>
      </c>
      <c r="B53" s="3" t="s">
        <v>239</v>
      </c>
      <c r="C53" s="3" t="s">
        <v>239</v>
      </c>
      <c r="E53" s="2"/>
      <c r="G53" s="64"/>
    </row>
    <row r="54" spans="1:7" x14ac:dyDescent="0.25">
      <c r="A54" s="42" t="s">
        <v>1162</v>
      </c>
      <c r="B54">
        <v>1236.8202000000001</v>
      </c>
      <c r="C54">
        <v>1276.6986999999999</v>
      </c>
      <c r="E54" s="2"/>
      <c r="G54" s="64"/>
    </row>
    <row r="55" spans="1:7" x14ac:dyDescent="0.25">
      <c r="A55" s="42" t="s">
        <v>1163</v>
      </c>
      <c r="B55">
        <v>1008.2012999999999</v>
      </c>
      <c r="C55">
        <v>1008.2569</v>
      </c>
      <c r="E55" s="2"/>
      <c r="G55" s="64"/>
    </row>
    <row r="56" spans="1:7" x14ac:dyDescent="0.25">
      <c r="A56" s="42" t="s">
        <v>708</v>
      </c>
      <c r="B56">
        <v>1095.6532999999999</v>
      </c>
      <c r="C56">
        <v>1095.4621</v>
      </c>
      <c r="E56" s="2"/>
      <c r="G56" s="64"/>
    </row>
    <row r="57" spans="1:7" x14ac:dyDescent="0.25">
      <c r="A57" s="42" t="s">
        <v>709</v>
      </c>
      <c r="B57">
        <v>1236.8190999999999</v>
      </c>
      <c r="C57">
        <v>1276.6975</v>
      </c>
      <c r="E57" s="2"/>
      <c r="G57" s="64"/>
    </row>
    <row r="58" spans="1:7" x14ac:dyDescent="0.25">
      <c r="A58" s="42" t="s">
        <v>711</v>
      </c>
      <c r="B58">
        <v>1005.5334</v>
      </c>
      <c r="C58">
        <v>1005.2814</v>
      </c>
      <c r="E58" s="2"/>
      <c r="G58" s="64"/>
    </row>
    <row r="59" spans="1:7" x14ac:dyDescent="0.25">
      <c r="A59" s="42" t="s">
        <v>712</v>
      </c>
      <c r="B59">
        <v>1017.3092</v>
      </c>
      <c r="C59">
        <v>1017.4968</v>
      </c>
      <c r="E59" s="2"/>
      <c r="G59" s="64"/>
    </row>
    <row r="60" spans="1:7" x14ac:dyDescent="0.25">
      <c r="A60" s="42" t="s">
        <v>1164</v>
      </c>
      <c r="B60" s="71">
        <v>1134.6479999999999</v>
      </c>
      <c r="C60">
        <v>1171.5291999999999</v>
      </c>
      <c r="E60" s="2"/>
      <c r="G60" s="64"/>
    </row>
    <row r="61" spans="1:7" x14ac:dyDescent="0.25">
      <c r="A61" s="42" t="s">
        <v>1165</v>
      </c>
      <c r="B61" s="72">
        <v>1000</v>
      </c>
      <c r="C61" s="72">
        <v>1000</v>
      </c>
      <c r="E61" s="2"/>
      <c r="G61" s="64"/>
    </row>
    <row r="62" spans="1:7" x14ac:dyDescent="0.25">
      <c r="A62" s="42" t="s">
        <v>1166</v>
      </c>
      <c r="B62">
        <v>1134.6467</v>
      </c>
      <c r="C62">
        <v>1171.5277000000001</v>
      </c>
      <c r="E62" s="2"/>
      <c r="G62" s="64"/>
    </row>
    <row r="63" spans="1:7" x14ac:dyDescent="0.25">
      <c r="A63" s="42" t="s">
        <v>1167</v>
      </c>
      <c r="B63" s="72">
        <v>1000</v>
      </c>
      <c r="C63" s="72">
        <v>1000</v>
      </c>
      <c r="E63" s="2"/>
      <c r="G63" s="64"/>
    </row>
    <row r="64" spans="1:7" x14ac:dyDescent="0.25">
      <c r="A64" s="42" t="s">
        <v>250</v>
      </c>
      <c r="E64" s="2"/>
      <c r="G64" s="64"/>
    </row>
    <row r="65" spans="1:7" x14ac:dyDescent="0.25">
      <c r="A65" s="42"/>
      <c r="G65" s="48"/>
    </row>
    <row r="66" spans="1:7" x14ac:dyDescent="0.25">
      <c r="A66" s="42" t="s">
        <v>713</v>
      </c>
      <c r="G66" s="48"/>
    </row>
    <row r="67" spans="1:7" x14ac:dyDescent="0.25">
      <c r="A67" s="42"/>
      <c r="G67" s="48"/>
    </row>
    <row r="68" spans="1:7" x14ac:dyDescent="0.25">
      <c r="A68" s="70" t="s">
        <v>714</v>
      </c>
      <c r="B68" s="44" t="s">
        <v>715</v>
      </c>
      <c r="C68" s="44" t="s">
        <v>716</v>
      </c>
      <c r="D68" s="44" t="s">
        <v>717</v>
      </c>
      <c r="G68" s="48"/>
    </row>
    <row r="69" spans="1:7" x14ac:dyDescent="0.25">
      <c r="A69" s="70" t="s">
        <v>1168</v>
      </c>
      <c r="B69" s="44"/>
      <c r="C69" s="44">
        <v>31.963661200000001</v>
      </c>
      <c r="D69" s="44">
        <v>31.963661200000001</v>
      </c>
      <c r="G69" s="48"/>
    </row>
    <row r="70" spans="1:7" x14ac:dyDescent="0.25">
      <c r="A70" s="70" t="s">
        <v>1169</v>
      </c>
      <c r="B70" s="44"/>
      <c r="C70" s="44">
        <v>34.182481199999998</v>
      </c>
      <c r="D70" s="44">
        <v>34.182481199999998</v>
      </c>
      <c r="G70" s="48"/>
    </row>
    <row r="71" spans="1:7" x14ac:dyDescent="0.25">
      <c r="A71" s="70" t="s">
        <v>1170</v>
      </c>
      <c r="B71" s="44"/>
      <c r="C71" s="44">
        <v>31.9249939</v>
      </c>
      <c r="D71" s="44">
        <v>31.9249939</v>
      </c>
      <c r="G71" s="48"/>
    </row>
    <row r="72" spans="1:7" x14ac:dyDescent="0.25">
      <c r="A72" s="70" t="s">
        <v>1171</v>
      </c>
      <c r="B72" s="44"/>
      <c r="C72" s="44">
        <v>35.454126600000002</v>
      </c>
      <c r="D72" s="44">
        <v>35.454126600000002</v>
      </c>
      <c r="G72" s="48"/>
    </row>
    <row r="73" spans="1:7" x14ac:dyDescent="0.25">
      <c r="A73" s="70" t="s">
        <v>1172</v>
      </c>
      <c r="B73" s="44"/>
      <c r="C73" s="44">
        <v>32.203112900000001</v>
      </c>
      <c r="D73" s="44">
        <v>32.203112900000001</v>
      </c>
      <c r="G73" s="48"/>
    </row>
    <row r="74" spans="1:7" x14ac:dyDescent="0.25">
      <c r="A74" s="70" t="s">
        <v>1173</v>
      </c>
      <c r="B74" s="44"/>
      <c r="C74" s="44">
        <v>32.0786242</v>
      </c>
      <c r="D74" s="44">
        <v>32.0786242</v>
      </c>
      <c r="G74" s="48"/>
    </row>
    <row r="75" spans="1:7" x14ac:dyDescent="0.25">
      <c r="A75" s="42"/>
      <c r="G75" s="48"/>
    </row>
    <row r="76" spans="1:7" x14ac:dyDescent="0.25">
      <c r="A76" s="42" t="s">
        <v>252</v>
      </c>
      <c r="B76" s="3" t="s">
        <v>127</v>
      </c>
      <c r="G76" s="48"/>
    </row>
    <row r="77" spans="1:7" s="94" customFormat="1" ht="30" customHeight="1" x14ac:dyDescent="0.25">
      <c r="A77" s="92" t="s">
        <v>253</v>
      </c>
      <c r="B77" s="93" t="s">
        <v>127</v>
      </c>
      <c r="G77" s="95"/>
    </row>
    <row r="78" spans="1:7" ht="30" customHeight="1" x14ac:dyDescent="0.25">
      <c r="A78" s="43" t="s">
        <v>254</v>
      </c>
      <c r="B78" s="3" t="s">
        <v>127</v>
      </c>
      <c r="G78" s="48"/>
    </row>
    <row r="79" spans="1:7" x14ac:dyDescent="0.25">
      <c r="A79" s="42" t="s">
        <v>255</v>
      </c>
      <c r="B79" s="65">
        <f>B38</f>
        <v>2.797000954664078E-4</v>
      </c>
      <c r="G79" s="48"/>
    </row>
    <row r="80" spans="1:7" ht="30" customHeight="1" x14ac:dyDescent="0.25">
      <c r="A80" s="43" t="s">
        <v>256</v>
      </c>
      <c r="B80" s="3" t="s">
        <v>127</v>
      </c>
      <c r="G80" s="48"/>
    </row>
    <row r="81" spans="1:7" ht="30" customHeight="1" x14ac:dyDescent="0.25">
      <c r="A81" s="43" t="s">
        <v>257</v>
      </c>
      <c r="B81" s="3" t="s">
        <v>127</v>
      </c>
      <c r="G81" s="48"/>
    </row>
    <row r="82" spans="1:7" ht="30" customHeight="1" x14ac:dyDescent="0.25">
      <c r="A82" s="43" t="s">
        <v>258</v>
      </c>
      <c r="B82" s="3" t="s">
        <v>127</v>
      </c>
      <c r="G82" s="48"/>
    </row>
    <row r="83" spans="1:7" x14ac:dyDescent="0.25">
      <c r="A83" s="42" t="s">
        <v>259</v>
      </c>
      <c r="B83" s="3" t="s">
        <v>127</v>
      </c>
      <c r="G83" s="48"/>
    </row>
    <row r="84" spans="1:7" ht="15.75" customHeight="1" thickBot="1" x14ac:dyDescent="0.3">
      <c r="A84" s="66" t="s">
        <v>260</v>
      </c>
      <c r="B84" s="67" t="s">
        <v>127</v>
      </c>
      <c r="C84" s="68"/>
      <c r="D84" s="68"/>
      <c r="E84" s="68"/>
      <c r="F84" s="68"/>
      <c r="G84" s="69"/>
    </row>
    <row r="86" spans="1:7" ht="69.95" customHeight="1" x14ac:dyDescent="0.25">
      <c r="A86" s="128" t="s">
        <v>261</v>
      </c>
      <c r="B86" s="128" t="s">
        <v>262</v>
      </c>
      <c r="C86" s="128" t="s">
        <v>5</v>
      </c>
      <c r="D86" s="128" t="s">
        <v>6</v>
      </c>
    </row>
    <row r="87" spans="1:7" ht="69.95" customHeight="1" x14ac:dyDescent="0.25">
      <c r="A87" s="128" t="s">
        <v>1174</v>
      </c>
      <c r="B87" s="128"/>
      <c r="C87" s="128" t="s">
        <v>47</v>
      </c>
      <c r="D87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81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30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1175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1176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1178</v>
      </c>
      <c r="B10" s="18" t="s">
        <v>1179</v>
      </c>
      <c r="C10" s="18" t="s">
        <v>1180</v>
      </c>
      <c r="D10" s="7">
        <v>26733</v>
      </c>
      <c r="E10" s="8">
        <v>515.05999999999995</v>
      </c>
      <c r="F10" s="9">
        <v>5.2400000000000002E-2</v>
      </c>
      <c r="G10" s="56"/>
    </row>
    <row r="11" spans="1:8" x14ac:dyDescent="0.25">
      <c r="A11" s="41" t="s">
        <v>1181</v>
      </c>
      <c r="B11" s="18" t="s">
        <v>1182</v>
      </c>
      <c r="C11" s="18" t="s">
        <v>1183</v>
      </c>
      <c r="D11" s="7">
        <v>28873</v>
      </c>
      <c r="E11" s="8">
        <v>493.6</v>
      </c>
      <c r="F11" s="9">
        <v>5.0200000000000002E-2</v>
      </c>
      <c r="G11" s="56"/>
    </row>
    <row r="12" spans="1:8" x14ac:dyDescent="0.25">
      <c r="A12" s="41" t="s">
        <v>1184</v>
      </c>
      <c r="B12" s="18" t="s">
        <v>1185</v>
      </c>
      <c r="C12" s="18" t="s">
        <v>1186</v>
      </c>
      <c r="D12" s="7">
        <v>3612</v>
      </c>
      <c r="E12" s="8">
        <v>445.94</v>
      </c>
      <c r="F12" s="9">
        <v>4.5400000000000003E-2</v>
      </c>
      <c r="G12" s="56"/>
    </row>
    <row r="13" spans="1:8" x14ac:dyDescent="0.25">
      <c r="A13" s="41" t="s">
        <v>1187</v>
      </c>
      <c r="B13" s="18" t="s">
        <v>1188</v>
      </c>
      <c r="C13" s="18" t="s">
        <v>1189</v>
      </c>
      <c r="D13" s="7">
        <v>33014</v>
      </c>
      <c r="E13" s="8">
        <v>420.27</v>
      </c>
      <c r="F13" s="9">
        <v>4.2799999999999998E-2</v>
      </c>
      <c r="G13" s="56"/>
    </row>
    <row r="14" spans="1:8" x14ac:dyDescent="0.25">
      <c r="A14" s="41" t="s">
        <v>1190</v>
      </c>
      <c r="B14" s="18" t="s">
        <v>1191</v>
      </c>
      <c r="C14" s="18" t="s">
        <v>1180</v>
      </c>
      <c r="D14" s="7">
        <v>18688</v>
      </c>
      <c r="E14" s="8">
        <v>409.47</v>
      </c>
      <c r="F14" s="9">
        <v>4.1700000000000001E-2</v>
      </c>
      <c r="G14" s="56"/>
    </row>
    <row r="15" spans="1:8" x14ac:dyDescent="0.25">
      <c r="A15" s="41" t="s">
        <v>1192</v>
      </c>
      <c r="B15" s="18" t="s">
        <v>1193</v>
      </c>
      <c r="C15" s="18" t="s">
        <v>1194</v>
      </c>
      <c r="D15" s="7">
        <v>76493</v>
      </c>
      <c r="E15" s="8">
        <v>396.35</v>
      </c>
      <c r="F15" s="9">
        <v>4.0300000000000002E-2</v>
      </c>
      <c r="G15" s="56"/>
    </row>
    <row r="16" spans="1:8" x14ac:dyDescent="0.25">
      <c r="A16" s="41" t="s">
        <v>1195</v>
      </c>
      <c r="B16" s="18" t="s">
        <v>1196</v>
      </c>
      <c r="C16" s="18" t="s">
        <v>1197</v>
      </c>
      <c r="D16" s="7">
        <v>10307</v>
      </c>
      <c r="E16" s="8">
        <v>392.13</v>
      </c>
      <c r="F16" s="9">
        <v>3.9899999999999998E-2</v>
      </c>
      <c r="G16" s="56"/>
    </row>
    <row r="17" spans="1:7" x14ac:dyDescent="0.25">
      <c r="A17" s="41" t="s">
        <v>1198</v>
      </c>
      <c r="B17" s="18" t="s">
        <v>1199</v>
      </c>
      <c r="C17" s="18" t="s">
        <v>1200</v>
      </c>
      <c r="D17" s="7">
        <v>6028</v>
      </c>
      <c r="E17" s="8">
        <v>382.06</v>
      </c>
      <c r="F17" s="9">
        <v>3.8899999999999997E-2</v>
      </c>
      <c r="G17" s="56"/>
    </row>
    <row r="18" spans="1:7" x14ac:dyDescent="0.25">
      <c r="A18" s="41" t="s">
        <v>1201</v>
      </c>
      <c r="B18" s="18" t="s">
        <v>1202</v>
      </c>
      <c r="C18" s="18" t="s">
        <v>1203</v>
      </c>
      <c r="D18" s="7">
        <v>80868</v>
      </c>
      <c r="E18" s="8">
        <v>358.41</v>
      </c>
      <c r="F18" s="9">
        <v>3.6499999999999998E-2</v>
      </c>
      <c r="G18" s="56"/>
    </row>
    <row r="19" spans="1:7" x14ac:dyDescent="0.25">
      <c r="A19" s="41" t="s">
        <v>1204</v>
      </c>
      <c r="B19" s="18" t="s">
        <v>1205</v>
      </c>
      <c r="C19" s="18" t="s">
        <v>1186</v>
      </c>
      <c r="D19" s="7">
        <v>2631</v>
      </c>
      <c r="E19" s="8">
        <v>348.29</v>
      </c>
      <c r="F19" s="9">
        <v>3.5400000000000001E-2</v>
      </c>
      <c r="G19" s="56"/>
    </row>
    <row r="20" spans="1:7" x14ac:dyDescent="0.25">
      <c r="A20" s="41" t="s">
        <v>1206</v>
      </c>
      <c r="B20" s="18" t="s">
        <v>1207</v>
      </c>
      <c r="C20" s="18" t="s">
        <v>1208</v>
      </c>
      <c r="D20" s="7">
        <v>11500</v>
      </c>
      <c r="E20" s="8">
        <v>339.61</v>
      </c>
      <c r="F20" s="9">
        <v>3.4599999999999999E-2</v>
      </c>
      <c r="G20" s="56"/>
    </row>
    <row r="21" spans="1:7" x14ac:dyDescent="0.25">
      <c r="A21" s="41" t="s">
        <v>1209</v>
      </c>
      <c r="B21" s="18" t="s">
        <v>1210</v>
      </c>
      <c r="C21" s="18" t="s">
        <v>1211</v>
      </c>
      <c r="D21" s="7">
        <v>2812</v>
      </c>
      <c r="E21" s="8">
        <v>331.87</v>
      </c>
      <c r="F21" s="9">
        <v>3.3799999999999997E-2</v>
      </c>
      <c r="G21" s="56"/>
    </row>
    <row r="22" spans="1:7" x14ac:dyDescent="0.25">
      <c r="A22" s="41" t="s">
        <v>1212</v>
      </c>
      <c r="B22" s="18" t="s">
        <v>1213</v>
      </c>
      <c r="C22" s="18" t="s">
        <v>1180</v>
      </c>
      <c r="D22" s="7">
        <v>4893</v>
      </c>
      <c r="E22" s="8">
        <v>330.36</v>
      </c>
      <c r="F22" s="9">
        <v>3.3599999999999998E-2</v>
      </c>
      <c r="G22" s="56"/>
    </row>
    <row r="23" spans="1:7" x14ac:dyDescent="0.25">
      <c r="A23" s="41" t="s">
        <v>1214</v>
      </c>
      <c r="B23" s="18" t="s">
        <v>1215</v>
      </c>
      <c r="C23" s="18" t="s">
        <v>1200</v>
      </c>
      <c r="D23" s="7">
        <v>12183</v>
      </c>
      <c r="E23" s="8">
        <v>327.72</v>
      </c>
      <c r="F23" s="9">
        <v>3.3300000000000003E-2</v>
      </c>
      <c r="G23" s="56"/>
    </row>
    <row r="24" spans="1:7" x14ac:dyDescent="0.25">
      <c r="A24" s="41" t="s">
        <v>1216</v>
      </c>
      <c r="B24" s="18" t="s">
        <v>1217</v>
      </c>
      <c r="C24" s="18" t="s">
        <v>1186</v>
      </c>
      <c r="D24" s="7">
        <v>11452</v>
      </c>
      <c r="E24" s="8">
        <v>325.22000000000003</v>
      </c>
      <c r="F24" s="9">
        <v>3.3099999999999997E-2</v>
      </c>
      <c r="G24" s="56"/>
    </row>
    <row r="25" spans="1:7" x14ac:dyDescent="0.25">
      <c r="A25" s="41" t="s">
        <v>1218</v>
      </c>
      <c r="B25" s="18" t="s">
        <v>1219</v>
      </c>
      <c r="C25" s="18" t="s">
        <v>1220</v>
      </c>
      <c r="D25" s="7">
        <v>8307</v>
      </c>
      <c r="E25" s="8">
        <v>317.66000000000003</v>
      </c>
      <c r="F25" s="9">
        <v>3.2300000000000002E-2</v>
      </c>
      <c r="G25" s="56"/>
    </row>
    <row r="26" spans="1:7" x14ac:dyDescent="0.25">
      <c r="A26" s="41" t="s">
        <v>1221</v>
      </c>
      <c r="B26" s="18" t="s">
        <v>1222</v>
      </c>
      <c r="C26" s="18" t="s">
        <v>1223</v>
      </c>
      <c r="D26" s="7">
        <v>8407</v>
      </c>
      <c r="E26" s="8">
        <v>309</v>
      </c>
      <c r="F26" s="9">
        <v>3.1399999999999997E-2</v>
      </c>
      <c r="G26" s="56"/>
    </row>
    <row r="27" spans="1:7" x14ac:dyDescent="0.25">
      <c r="A27" s="41" t="s">
        <v>1224</v>
      </c>
      <c r="B27" s="18" t="s">
        <v>1225</v>
      </c>
      <c r="C27" s="18" t="s">
        <v>1226</v>
      </c>
      <c r="D27" s="7">
        <v>14126</v>
      </c>
      <c r="E27" s="8">
        <v>307.16000000000003</v>
      </c>
      <c r="F27" s="9">
        <v>3.1300000000000001E-2</v>
      </c>
      <c r="G27" s="56"/>
    </row>
    <row r="28" spans="1:7" x14ac:dyDescent="0.25">
      <c r="A28" s="41" t="s">
        <v>1227</v>
      </c>
      <c r="B28" s="18" t="s">
        <v>1228</v>
      </c>
      <c r="C28" s="18" t="s">
        <v>1211</v>
      </c>
      <c r="D28" s="7">
        <v>10862</v>
      </c>
      <c r="E28" s="8">
        <v>303.64999999999998</v>
      </c>
      <c r="F28" s="9">
        <v>3.09E-2</v>
      </c>
      <c r="G28" s="56"/>
    </row>
    <row r="29" spans="1:7" x14ac:dyDescent="0.25">
      <c r="A29" s="41" t="s">
        <v>1229</v>
      </c>
      <c r="B29" s="18" t="s">
        <v>1230</v>
      </c>
      <c r="C29" s="18" t="s">
        <v>1231</v>
      </c>
      <c r="D29" s="7">
        <v>3878</v>
      </c>
      <c r="E29" s="8">
        <v>281.16000000000003</v>
      </c>
      <c r="F29" s="9">
        <v>2.86E-2</v>
      </c>
      <c r="G29" s="56"/>
    </row>
    <row r="30" spans="1:7" x14ac:dyDescent="0.25">
      <c r="A30" s="41" t="s">
        <v>1232</v>
      </c>
      <c r="B30" s="18" t="s">
        <v>1233</v>
      </c>
      <c r="C30" s="18" t="s">
        <v>1234</v>
      </c>
      <c r="D30" s="7">
        <v>7374</v>
      </c>
      <c r="E30" s="8">
        <v>280.66000000000003</v>
      </c>
      <c r="F30" s="9">
        <v>2.86E-2</v>
      </c>
      <c r="G30" s="56"/>
    </row>
    <row r="31" spans="1:7" x14ac:dyDescent="0.25">
      <c r="A31" s="41" t="s">
        <v>1235</v>
      </c>
      <c r="B31" s="18" t="s">
        <v>1236</v>
      </c>
      <c r="C31" s="18" t="s">
        <v>1237</v>
      </c>
      <c r="D31" s="7">
        <v>23256</v>
      </c>
      <c r="E31" s="8">
        <v>278.36</v>
      </c>
      <c r="F31" s="9">
        <v>2.8299999999999999E-2</v>
      </c>
      <c r="G31" s="56"/>
    </row>
    <row r="32" spans="1:7" x14ac:dyDescent="0.25">
      <c r="A32" s="41" t="s">
        <v>1238</v>
      </c>
      <c r="B32" s="18" t="s">
        <v>1239</v>
      </c>
      <c r="C32" s="18" t="s">
        <v>1186</v>
      </c>
      <c r="D32" s="7">
        <v>28469</v>
      </c>
      <c r="E32" s="8">
        <v>277.47000000000003</v>
      </c>
      <c r="F32" s="9">
        <v>2.8199999999999999E-2</v>
      </c>
      <c r="G32" s="56"/>
    </row>
    <row r="33" spans="1:7" x14ac:dyDescent="0.25">
      <c r="A33" s="41" t="s">
        <v>1240</v>
      </c>
      <c r="B33" s="18" t="s">
        <v>1241</v>
      </c>
      <c r="C33" s="18" t="s">
        <v>1189</v>
      </c>
      <c r="D33" s="7">
        <v>32448</v>
      </c>
      <c r="E33" s="8">
        <v>255.66</v>
      </c>
      <c r="F33" s="9">
        <v>2.5999999999999999E-2</v>
      </c>
      <c r="G33" s="56"/>
    </row>
    <row r="34" spans="1:7" x14ac:dyDescent="0.25">
      <c r="A34" s="41" t="s">
        <v>1242</v>
      </c>
      <c r="B34" s="18" t="s">
        <v>1243</v>
      </c>
      <c r="C34" s="18" t="s">
        <v>1189</v>
      </c>
      <c r="D34" s="7">
        <v>20543</v>
      </c>
      <c r="E34" s="8">
        <v>253.13</v>
      </c>
      <c r="F34" s="9">
        <v>2.58E-2</v>
      </c>
      <c r="G34" s="56"/>
    </row>
    <row r="35" spans="1:7" x14ac:dyDescent="0.25">
      <c r="A35" s="41" t="s">
        <v>1244</v>
      </c>
      <c r="B35" s="18" t="s">
        <v>1245</v>
      </c>
      <c r="C35" s="18" t="s">
        <v>1246</v>
      </c>
      <c r="D35" s="7">
        <v>662</v>
      </c>
      <c r="E35" s="8">
        <v>249.43</v>
      </c>
      <c r="F35" s="9">
        <v>2.5399999999999999E-2</v>
      </c>
      <c r="G35" s="56"/>
    </row>
    <row r="36" spans="1:7" x14ac:dyDescent="0.25">
      <c r="A36" s="41" t="s">
        <v>1247</v>
      </c>
      <c r="B36" s="18" t="s">
        <v>1248</v>
      </c>
      <c r="C36" s="18" t="s">
        <v>1249</v>
      </c>
      <c r="D36" s="7">
        <v>82044</v>
      </c>
      <c r="E36" s="8">
        <v>244.16</v>
      </c>
      <c r="F36" s="9">
        <v>2.4799999999999999E-2</v>
      </c>
      <c r="G36" s="56"/>
    </row>
    <row r="37" spans="1:7" x14ac:dyDescent="0.25">
      <c r="A37" s="41" t="s">
        <v>1250</v>
      </c>
      <c r="B37" s="18" t="s">
        <v>1251</v>
      </c>
      <c r="C37" s="18" t="s">
        <v>1180</v>
      </c>
      <c r="D37" s="7">
        <v>7068</v>
      </c>
      <c r="E37" s="8">
        <v>240.07</v>
      </c>
      <c r="F37" s="9">
        <v>2.4400000000000002E-2</v>
      </c>
      <c r="G37" s="56"/>
    </row>
    <row r="38" spans="1:7" x14ac:dyDescent="0.25">
      <c r="A38" s="41" t="s">
        <v>1252</v>
      </c>
      <c r="B38" s="18" t="s">
        <v>1253</v>
      </c>
      <c r="C38" s="18" t="s">
        <v>1246</v>
      </c>
      <c r="D38" s="7">
        <v>157</v>
      </c>
      <c r="E38" s="8">
        <v>217.47</v>
      </c>
      <c r="F38" s="9">
        <v>2.2100000000000002E-2</v>
      </c>
      <c r="G38" s="56"/>
    </row>
    <row r="39" spans="1:7" x14ac:dyDescent="0.25">
      <c r="A39" s="41" t="s">
        <v>1254</v>
      </c>
      <c r="B39" s="18" t="s">
        <v>1255</v>
      </c>
      <c r="C39" s="18" t="s">
        <v>1180</v>
      </c>
      <c r="D39" s="7">
        <v>19457</v>
      </c>
      <c r="E39" s="8">
        <v>207.91</v>
      </c>
      <c r="F39" s="9">
        <v>2.12E-2</v>
      </c>
      <c r="G39" s="56"/>
    </row>
    <row r="40" spans="1:7" x14ac:dyDescent="0.25">
      <c r="A40" s="57" t="s">
        <v>130</v>
      </c>
      <c r="B40" s="19"/>
      <c r="C40" s="19"/>
      <c r="D40" s="10"/>
      <c r="E40" s="21">
        <v>9839.31</v>
      </c>
      <c r="F40" s="22">
        <v>1.0012000000000001</v>
      </c>
      <c r="G40" s="58"/>
    </row>
    <row r="41" spans="1:7" x14ac:dyDescent="0.25">
      <c r="A41" s="57" t="s">
        <v>1256</v>
      </c>
      <c r="B41" s="18"/>
      <c r="C41" s="18"/>
      <c r="D41" s="7"/>
      <c r="E41" s="8"/>
      <c r="F41" s="9"/>
      <c r="G41" s="56"/>
    </row>
    <row r="42" spans="1:7" x14ac:dyDescent="0.25">
      <c r="A42" s="57" t="s">
        <v>130</v>
      </c>
      <c r="B42" s="18"/>
      <c r="C42" s="18"/>
      <c r="D42" s="7"/>
      <c r="E42" s="23" t="s">
        <v>127</v>
      </c>
      <c r="F42" s="24" t="s">
        <v>127</v>
      </c>
      <c r="G42" s="56"/>
    </row>
    <row r="43" spans="1:7" x14ac:dyDescent="0.25">
      <c r="A43" s="59" t="s">
        <v>142</v>
      </c>
      <c r="B43" s="38"/>
      <c r="C43" s="38"/>
      <c r="D43" s="39"/>
      <c r="E43" s="15">
        <v>9839.31</v>
      </c>
      <c r="F43" s="16">
        <v>1.0012000000000001</v>
      </c>
      <c r="G43" s="58"/>
    </row>
    <row r="44" spans="1:7" x14ac:dyDescent="0.25">
      <c r="A44" s="41"/>
      <c r="B44" s="18"/>
      <c r="C44" s="18"/>
      <c r="D44" s="7"/>
      <c r="E44" s="8"/>
      <c r="F44" s="9"/>
      <c r="G44" s="56"/>
    </row>
    <row r="45" spans="1:7" x14ac:dyDescent="0.25">
      <c r="A45" s="41"/>
      <c r="B45" s="18"/>
      <c r="C45" s="18"/>
      <c r="D45" s="7"/>
      <c r="E45" s="8"/>
      <c r="F45" s="9"/>
      <c r="G45" s="56"/>
    </row>
    <row r="46" spans="1:7" x14ac:dyDescent="0.25">
      <c r="A46" s="57" t="s">
        <v>216</v>
      </c>
      <c r="B46" s="18"/>
      <c r="C46" s="18"/>
      <c r="D46" s="7"/>
      <c r="E46" s="8"/>
      <c r="F46" s="9"/>
      <c r="G46" s="56"/>
    </row>
    <row r="47" spans="1:7" x14ac:dyDescent="0.25">
      <c r="A47" s="41" t="s">
        <v>217</v>
      </c>
      <c r="B47" s="18"/>
      <c r="C47" s="18"/>
      <c r="D47" s="7"/>
      <c r="E47" s="8">
        <v>61.99</v>
      </c>
      <c r="F47" s="9">
        <v>6.3E-3</v>
      </c>
      <c r="G47" s="56">
        <v>6.6513000000000003E-2</v>
      </c>
    </row>
    <row r="48" spans="1:7" x14ac:dyDescent="0.25">
      <c r="A48" s="57" t="s">
        <v>130</v>
      </c>
      <c r="B48" s="19"/>
      <c r="C48" s="19"/>
      <c r="D48" s="10"/>
      <c r="E48" s="21">
        <v>61.99</v>
      </c>
      <c r="F48" s="22">
        <v>6.3E-3</v>
      </c>
      <c r="G48" s="58"/>
    </row>
    <row r="49" spans="1:7" x14ac:dyDescent="0.25">
      <c r="A49" s="41"/>
      <c r="B49" s="18"/>
      <c r="C49" s="18"/>
      <c r="D49" s="7"/>
      <c r="E49" s="8"/>
      <c r="F49" s="9"/>
      <c r="G49" s="56"/>
    </row>
    <row r="50" spans="1:7" x14ac:dyDescent="0.25">
      <c r="A50" s="59" t="s">
        <v>142</v>
      </c>
      <c r="B50" s="38"/>
      <c r="C50" s="38"/>
      <c r="D50" s="39"/>
      <c r="E50" s="21">
        <v>61.99</v>
      </c>
      <c r="F50" s="22">
        <v>6.3E-3</v>
      </c>
      <c r="G50" s="58"/>
    </row>
    <row r="51" spans="1:7" x14ac:dyDescent="0.25">
      <c r="A51" s="41" t="s">
        <v>218</v>
      </c>
      <c r="B51" s="18"/>
      <c r="C51" s="18"/>
      <c r="D51" s="7"/>
      <c r="E51" s="8">
        <v>1.1296E-2</v>
      </c>
      <c r="F51" s="31" t="s">
        <v>895</v>
      </c>
      <c r="G51" s="56"/>
    </row>
    <row r="52" spans="1:7" x14ac:dyDescent="0.25">
      <c r="A52" s="41" t="s">
        <v>219</v>
      </c>
      <c r="B52" s="18"/>
      <c r="C52" s="18"/>
      <c r="D52" s="7"/>
      <c r="E52" s="12">
        <v>-72.631296000000006</v>
      </c>
      <c r="F52" s="13">
        <v>-7.5009999999999999E-3</v>
      </c>
      <c r="G52" s="56">
        <v>6.6513000000000003E-2</v>
      </c>
    </row>
    <row r="53" spans="1:7" x14ac:dyDescent="0.25">
      <c r="A53" s="60" t="s">
        <v>220</v>
      </c>
      <c r="B53" s="20"/>
      <c r="C53" s="20"/>
      <c r="D53" s="14"/>
      <c r="E53" s="15">
        <v>9828.68</v>
      </c>
      <c r="F53" s="16">
        <v>1</v>
      </c>
      <c r="G53" s="61"/>
    </row>
    <row r="54" spans="1:7" x14ac:dyDescent="0.25">
      <c r="A54" s="42"/>
      <c r="G54" s="48"/>
    </row>
    <row r="55" spans="1:7" x14ac:dyDescent="0.25">
      <c r="A55" s="62" t="s">
        <v>689</v>
      </c>
      <c r="G55" s="48"/>
    </row>
    <row r="56" spans="1:7" x14ac:dyDescent="0.25">
      <c r="A56" s="42"/>
      <c r="G56" s="48"/>
    </row>
    <row r="57" spans="1:7" x14ac:dyDescent="0.25">
      <c r="A57" s="62" t="s">
        <v>232</v>
      </c>
      <c r="G57" s="48"/>
    </row>
    <row r="58" spans="1:7" x14ac:dyDescent="0.25">
      <c r="A58" s="43" t="s">
        <v>233</v>
      </c>
      <c r="B58" s="3" t="s">
        <v>127</v>
      </c>
      <c r="G58" s="48"/>
    </row>
    <row r="59" spans="1:7" x14ac:dyDescent="0.25">
      <c r="A59" s="42" t="s">
        <v>234</v>
      </c>
      <c r="G59" s="48"/>
    </row>
    <row r="60" spans="1:7" x14ac:dyDescent="0.25">
      <c r="A60" s="42" t="s">
        <v>235</v>
      </c>
      <c r="B60" s="3" t="s">
        <v>236</v>
      </c>
      <c r="C60" s="3" t="s">
        <v>236</v>
      </c>
      <c r="G60" s="48"/>
    </row>
    <row r="61" spans="1:7" x14ac:dyDescent="0.25">
      <c r="A61" s="42"/>
      <c r="B61" s="63">
        <v>45382</v>
      </c>
      <c r="C61" s="63">
        <v>45565</v>
      </c>
      <c r="G61" s="48"/>
    </row>
    <row r="62" spans="1:7" x14ac:dyDescent="0.25">
      <c r="A62" s="42" t="s">
        <v>745</v>
      </c>
      <c r="B62" s="3" t="s">
        <v>1257</v>
      </c>
      <c r="C62">
        <v>11.6608</v>
      </c>
      <c r="E62" s="2"/>
      <c r="G62" s="64"/>
    </row>
    <row r="63" spans="1:7" x14ac:dyDescent="0.25">
      <c r="A63" s="42" t="s">
        <v>241</v>
      </c>
      <c r="B63" s="3" t="s">
        <v>1257</v>
      </c>
      <c r="C63">
        <v>11.6608</v>
      </c>
      <c r="E63" s="2"/>
      <c r="G63" s="64"/>
    </row>
    <row r="64" spans="1:7" x14ac:dyDescent="0.25">
      <c r="A64" s="42" t="s">
        <v>746</v>
      </c>
      <c r="B64" s="3" t="s">
        <v>1257</v>
      </c>
      <c r="C64">
        <v>11.6264</v>
      </c>
      <c r="E64" s="2"/>
      <c r="G64" s="64"/>
    </row>
    <row r="65" spans="1:7" x14ac:dyDescent="0.25">
      <c r="A65" s="42" t="s">
        <v>710</v>
      </c>
      <c r="B65" s="3" t="s">
        <v>1257</v>
      </c>
      <c r="C65">
        <v>11.6264</v>
      </c>
      <c r="E65" s="2"/>
      <c r="G65" s="64"/>
    </row>
    <row r="66" spans="1:7" x14ac:dyDescent="0.25">
      <c r="A66" s="42"/>
      <c r="B66" s="3"/>
      <c r="E66" s="2"/>
      <c r="G66" s="64"/>
    </row>
    <row r="67" spans="1:7" x14ac:dyDescent="0.25">
      <c r="A67" s="42" t="s">
        <v>1258</v>
      </c>
      <c r="E67" s="2"/>
      <c r="G67" s="64"/>
    </row>
    <row r="68" spans="1:7" x14ac:dyDescent="0.25">
      <c r="A68" s="42"/>
      <c r="G68" s="48"/>
    </row>
    <row r="69" spans="1:7" x14ac:dyDescent="0.25">
      <c r="A69" s="42" t="s">
        <v>251</v>
      </c>
      <c r="B69" s="3" t="s">
        <v>127</v>
      </c>
      <c r="G69" s="48"/>
    </row>
    <row r="70" spans="1:7" x14ac:dyDescent="0.25">
      <c r="A70" s="42" t="s">
        <v>252</v>
      </c>
      <c r="B70" s="3" t="s">
        <v>127</v>
      </c>
      <c r="G70" s="48"/>
    </row>
    <row r="71" spans="1:7" ht="30" customHeight="1" x14ac:dyDescent="0.25">
      <c r="A71" s="43" t="s">
        <v>253</v>
      </c>
      <c r="B71" s="3" t="s">
        <v>127</v>
      </c>
      <c r="G71" s="48"/>
    </row>
    <row r="72" spans="1:7" ht="30" customHeight="1" x14ac:dyDescent="0.25">
      <c r="A72" s="43" t="s">
        <v>254</v>
      </c>
      <c r="B72" s="3" t="s">
        <v>127</v>
      </c>
      <c r="G72" s="48"/>
    </row>
    <row r="73" spans="1:7" x14ac:dyDescent="0.25">
      <c r="A73" s="42" t="s">
        <v>1259</v>
      </c>
      <c r="B73" s="65">
        <v>0.39789999999999998</v>
      </c>
      <c r="G73" s="48"/>
    </row>
    <row r="74" spans="1:7" ht="30" customHeight="1" x14ac:dyDescent="0.25">
      <c r="A74" s="43" t="s">
        <v>256</v>
      </c>
      <c r="B74" s="3" t="s">
        <v>127</v>
      </c>
      <c r="G74" s="48"/>
    </row>
    <row r="75" spans="1:7" ht="30" customHeight="1" x14ac:dyDescent="0.25">
      <c r="A75" s="43" t="s">
        <v>257</v>
      </c>
      <c r="B75" s="3" t="s">
        <v>127</v>
      </c>
      <c r="G75" s="48"/>
    </row>
    <row r="76" spans="1:7" ht="30" customHeight="1" x14ac:dyDescent="0.25">
      <c r="A76" s="43" t="s">
        <v>258</v>
      </c>
      <c r="B76" s="3" t="s">
        <v>127</v>
      </c>
      <c r="G76" s="48"/>
    </row>
    <row r="77" spans="1:7" x14ac:dyDescent="0.25">
      <c r="A77" s="42" t="s">
        <v>259</v>
      </c>
      <c r="B77" s="3" t="s">
        <v>127</v>
      </c>
      <c r="G77" s="48"/>
    </row>
    <row r="78" spans="1:7" ht="15.75" customHeight="1" thickBot="1" x14ac:dyDescent="0.3">
      <c r="A78" s="66" t="s">
        <v>260</v>
      </c>
      <c r="B78" s="67" t="s">
        <v>127</v>
      </c>
      <c r="C78" s="68"/>
      <c r="D78" s="68"/>
      <c r="E78" s="68"/>
      <c r="F78" s="68"/>
      <c r="G78" s="69"/>
    </row>
    <row r="80" spans="1:7" ht="69.95" customHeight="1" x14ac:dyDescent="0.25">
      <c r="A80" s="128" t="s">
        <v>261</v>
      </c>
      <c r="B80" s="128" t="s">
        <v>262</v>
      </c>
      <c r="C80" s="128" t="s">
        <v>5</v>
      </c>
      <c r="D80" s="128" t="s">
        <v>6</v>
      </c>
    </row>
    <row r="81" spans="1:4" ht="69.95" customHeight="1" x14ac:dyDescent="0.25">
      <c r="A81" s="128" t="s">
        <v>1260</v>
      </c>
      <c r="B81" s="128"/>
      <c r="C81" s="128" t="s">
        <v>49</v>
      </c>
      <c r="D81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55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65.285156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1261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1262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1263</v>
      </c>
      <c r="B10" s="18" t="s">
        <v>1264</v>
      </c>
      <c r="C10" s="18" t="s">
        <v>1189</v>
      </c>
      <c r="D10" s="7">
        <v>2534950</v>
      </c>
      <c r="E10" s="8">
        <v>43906.6</v>
      </c>
      <c r="F10" s="9">
        <v>3.5900000000000001E-2</v>
      </c>
      <c r="G10" s="56"/>
    </row>
    <row r="11" spans="1:8" x14ac:dyDescent="0.25">
      <c r="A11" s="41" t="s">
        <v>1265</v>
      </c>
      <c r="B11" s="18" t="s">
        <v>1266</v>
      </c>
      <c r="C11" s="18" t="s">
        <v>1267</v>
      </c>
      <c r="D11" s="7">
        <v>960050</v>
      </c>
      <c r="E11" s="8">
        <v>40979.730000000003</v>
      </c>
      <c r="F11" s="9">
        <v>3.3500000000000002E-2</v>
      </c>
      <c r="G11" s="56"/>
    </row>
    <row r="12" spans="1:8" x14ac:dyDescent="0.25">
      <c r="A12" s="41" t="s">
        <v>1206</v>
      </c>
      <c r="B12" s="18" t="s">
        <v>1207</v>
      </c>
      <c r="C12" s="18" t="s">
        <v>1208</v>
      </c>
      <c r="D12" s="7">
        <v>1067500</v>
      </c>
      <c r="E12" s="8">
        <v>31524.880000000001</v>
      </c>
      <c r="F12" s="9">
        <v>2.58E-2</v>
      </c>
      <c r="G12" s="56"/>
    </row>
    <row r="13" spans="1:8" x14ac:dyDescent="0.25">
      <c r="A13" s="41" t="s">
        <v>1268</v>
      </c>
      <c r="B13" s="18" t="s">
        <v>1269</v>
      </c>
      <c r="C13" s="18" t="s">
        <v>1270</v>
      </c>
      <c r="D13" s="7">
        <v>801900</v>
      </c>
      <c r="E13" s="8">
        <v>25146.38</v>
      </c>
      <c r="F13" s="9">
        <v>2.06E-2</v>
      </c>
      <c r="G13" s="56"/>
    </row>
    <row r="14" spans="1:8" x14ac:dyDescent="0.25">
      <c r="A14" s="41" t="s">
        <v>1181</v>
      </c>
      <c r="B14" s="18" t="s">
        <v>1182</v>
      </c>
      <c r="C14" s="18" t="s">
        <v>1183</v>
      </c>
      <c r="D14" s="7">
        <v>1259225</v>
      </c>
      <c r="E14" s="8">
        <v>21527.08</v>
      </c>
      <c r="F14" s="9">
        <v>1.7600000000000001E-2</v>
      </c>
      <c r="G14" s="56"/>
    </row>
    <row r="15" spans="1:8" x14ac:dyDescent="0.25">
      <c r="A15" s="41" t="s">
        <v>1271</v>
      </c>
      <c r="B15" s="18" t="s">
        <v>1272</v>
      </c>
      <c r="C15" s="18" t="s">
        <v>1189</v>
      </c>
      <c r="D15" s="7">
        <v>1407500</v>
      </c>
      <c r="E15" s="8">
        <v>20374.97</v>
      </c>
      <c r="F15" s="9">
        <v>1.67E-2</v>
      </c>
      <c r="G15" s="56"/>
    </row>
    <row r="16" spans="1:8" x14ac:dyDescent="0.25">
      <c r="A16" s="41" t="s">
        <v>1273</v>
      </c>
      <c r="B16" s="18" t="s">
        <v>1274</v>
      </c>
      <c r="C16" s="18" t="s">
        <v>1275</v>
      </c>
      <c r="D16" s="7">
        <v>3870900</v>
      </c>
      <c r="E16" s="8">
        <v>19844.169999999998</v>
      </c>
      <c r="F16" s="9">
        <v>1.6199999999999999E-2</v>
      </c>
      <c r="G16" s="56"/>
    </row>
    <row r="17" spans="1:7" x14ac:dyDescent="0.25">
      <c r="A17" s="41" t="s">
        <v>1276</v>
      </c>
      <c r="B17" s="18" t="s">
        <v>1277</v>
      </c>
      <c r="C17" s="18" t="s">
        <v>1267</v>
      </c>
      <c r="D17" s="7">
        <v>954800</v>
      </c>
      <c r="E17" s="8">
        <v>17908.23</v>
      </c>
      <c r="F17" s="9">
        <v>1.46E-2</v>
      </c>
      <c r="G17" s="56"/>
    </row>
    <row r="18" spans="1:7" x14ac:dyDescent="0.25">
      <c r="A18" s="41" t="s">
        <v>1278</v>
      </c>
      <c r="B18" s="18" t="s">
        <v>1279</v>
      </c>
      <c r="C18" s="18" t="s">
        <v>1280</v>
      </c>
      <c r="D18" s="7">
        <v>364500</v>
      </c>
      <c r="E18" s="8">
        <v>17450.259999999998</v>
      </c>
      <c r="F18" s="9">
        <v>1.43E-2</v>
      </c>
      <c r="G18" s="56"/>
    </row>
    <row r="19" spans="1:7" x14ac:dyDescent="0.25">
      <c r="A19" s="41" t="s">
        <v>1281</v>
      </c>
      <c r="B19" s="18" t="s">
        <v>1282</v>
      </c>
      <c r="C19" s="18" t="s">
        <v>1283</v>
      </c>
      <c r="D19" s="7">
        <v>2822000</v>
      </c>
      <c r="E19" s="8">
        <v>15647.99</v>
      </c>
      <c r="F19" s="9">
        <v>1.2800000000000001E-2</v>
      </c>
      <c r="G19" s="56"/>
    </row>
    <row r="20" spans="1:7" x14ac:dyDescent="0.25">
      <c r="A20" s="41" t="s">
        <v>1284</v>
      </c>
      <c r="B20" s="18" t="s">
        <v>1285</v>
      </c>
      <c r="C20" s="18" t="s">
        <v>1189</v>
      </c>
      <c r="D20" s="7">
        <v>816800</v>
      </c>
      <c r="E20" s="8">
        <v>15143.06</v>
      </c>
      <c r="F20" s="9">
        <v>1.24E-2</v>
      </c>
      <c r="G20" s="56"/>
    </row>
    <row r="21" spans="1:7" x14ac:dyDescent="0.25">
      <c r="A21" s="41" t="s">
        <v>1286</v>
      </c>
      <c r="B21" s="18" t="s">
        <v>1287</v>
      </c>
      <c r="C21" s="18" t="s">
        <v>1283</v>
      </c>
      <c r="D21" s="7">
        <v>186125</v>
      </c>
      <c r="E21" s="8">
        <v>14337.21</v>
      </c>
      <c r="F21" s="9">
        <v>1.17E-2</v>
      </c>
      <c r="G21" s="56"/>
    </row>
    <row r="22" spans="1:7" x14ac:dyDescent="0.25">
      <c r="A22" s="41" t="s">
        <v>1238</v>
      </c>
      <c r="B22" s="18" t="s">
        <v>1239</v>
      </c>
      <c r="C22" s="18" t="s">
        <v>1186</v>
      </c>
      <c r="D22" s="7">
        <v>1470150</v>
      </c>
      <c r="E22" s="8">
        <v>14328.82</v>
      </c>
      <c r="F22" s="9">
        <v>1.17E-2</v>
      </c>
      <c r="G22" s="56"/>
    </row>
    <row r="23" spans="1:7" x14ac:dyDescent="0.25">
      <c r="A23" s="41" t="s">
        <v>1288</v>
      </c>
      <c r="B23" s="18" t="s">
        <v>1289</v>
      </c>
      <c r="C23" s="18" t="s">
        <v>1189</v>
      </c>
      <c r="D23" s="7">
        <v>5765175</v>
      </c>
      <c r="E23" s="8">
        <v>14286.1</v>
      </c>
      <c r="F23" s="9">
        <v>1.17E-2</v>
      </c>
      <c r="G23" s="56"/>
    </row>
    <row r="24" spans="1:7" x14ac:dyDescent="0.25">
      <c r="A24" s="41" t="s">
        <v>1178</v>
      </c>
      <c r="B24" s="18" t="s">
        <v>1179</v>
      </c>
      <c r="C24" s="18" t="s">
        <v>1180</v>
      </c>
      <c r="D24" s="7">
        <v>739900</v>
      </c>
      <c r="E24" s="8">
        <v>14255.65</v>
      </c>
      <c r="F24" s="9">
        <v>1.17E-2</v>
      </c>
      <c r="G24" s="56"/>
    </row>
    <row r="25" spans="1:7" x14ac:dyDescent="0.25">
      <c r="A25" s="41" t="s">
        <v>1290</v>
      </c>
      <c r="B25" s="18" t="s">
        <v>1291</v>
      </c>
      <c r="C25" s="18" t="s">
        <v>1292</v>
      </c>
      <c r="D25" s="7">
        <v>318300</v>
      </c>
      <c r="E25" s="8">
        <v>14070.93</v>
      </c>
      <c r="F25" s="9">
        <v>1.15E-2</v>
      </c>
      <c r="G25" s="56"/>
    </row>
    <row r="26" spans="1:7" x14ac:dyDescent="0.25">
      <c r="A26" s="41" t="s">
        <v>1201</v>
      </c>
      <c r="B26" s="18" t="s">
        <v>1202</v>
      </c>
      <c r="C26" s="18" t="s">
        <v>1203</v>
      </c>
      <c r="D26" s="7">
        <v>3007500</v>
      </c>
      <c r="E26" s="8">
        <v>13329.24</v>
      </c>
      <c r="F26" s="9">
        <v>1.09E-2</v>
      </c>
      <c r="G26" s="56"/>
    </row>
    <row r="27" spans="1:7" x14ac:dyDescent="0.25">
      <c r="A27" s="41" t="s">
        <v>1293</v>
      </c>
      <c r="B27" s="18" t="s">
        <v>1294</v>
      </c>
      <c r="C27" s="18" t="s">
        <v>1183</v>
      </c>
      <c r="D27" s="7">
        <v>127720000</v>
      </c>
      <c r="E27" s="8">
        <v>13231.79</v>
      </c>
      <c r="F27" s="9">
        <v>1.0800000000000001E-2</v>
      </c>
      <c r="G27" s="56"/>
    </row>
    <row r="28" spans="1:7" x14ac:dyDescent="0.25">
      <c r="A28" s="41" t="s">
        <v>1295</v>
      </c>
      <c r="B28" s="18" t="s">
        <v>1296</v>
      </c>
      <c r="C28" s="18" t="s">
        <v>1292</v>
      </c>
      <c r="D28" s="7">
        <v>4266450</v>
      </c>
      <c r="E28" s="8">
        <v>12163.65</v>
      </c>
      <c r="F28" s="9">
        <v>9.9000000000000008E-3</v>
      </c>
      <c r="G28" s="56"/>
    </row>
    <row r="29" spans="1:7" x14ac:dyDescent="0.25">
      <c r="A29" s="41" t="s">
        <v>1247</v>
      </c>
      <c r="B29" s="18" t="s">
        <v>1248</v>
      </c>
      <c r="C29" s="18" t="s">
        <v>1249</v>
      </c>
      <c r="D29" s="7">
        <v>3925075</v>
      </c>
      <c r="E29" s="8">
        <v>11681.02</v>
      </c>
      <c r="F29" s="9">
        <v>9.4999999999999998E-3</v>
      </c>
      <c r="G29" s="56"/>
    </row>
    <row r="30" spans="1:7" x14ac:dyDescent="0.25">
      <c r="A30" s="41" t="s">
        <v>1297</v>
      </c>
      <c r="B30" s="18" t="s">
        <v>1298</v>
      </c>
      <c r="C30" s="18" t="s">
        <v>1299</v>
      </c>
      <c r="D30" s="7">
        <v>1439200</v>
      </c>
      <c r="E30" s="8">
        <v>10883.23</v>
      </c>
      <c r="F30" s="9">
        <v>8.8999999999999999E-3</v>
      </c>
      <c r="G30" s="56"/>
    </row>
    <row r="31" spans="1:7" x14ac:dyDescent="0.25">
      <c r="A31" s="41" t="s">
        <v>1300</v>
      </c>
      <c r="B31" s="18" t="s">
        <v>1301</v>
      </c>
      <c r="C31" s="18" t="s">
        <v>1234</v>
      </c>
      <c r="D31" s="7">
        <v>147375</v>
      </c>
      <c r="E31" s="8">
        <v>10250.23</v>
      </c>
      <c r="F31" s="9">
        <v>8.3999999999999995E-3</v>
      </c>
      <c r="G31" s="56"/>
    </row>
    <row r="32" spans="1:7" x14ac:dyDescent="0.25">
      <c r="A32" s="41" t="s">
        <v>1302</v>
      </c>
      <c r="B32" s="18" t="s">
        <v>1303</v>
      </c>
      <c r="C32" s="18" t="s">
        <v>1283</v>
      </c>
      <c r="D32" s="7">
        <v>2015000</v>
      </c>
      <c r="E32" s="8">
        <v>9834.2099999999991</v>
      </c>
      <c r="F32" s="9">
        <v>8.0000000000000002E-3</v>
      </c>
      <c r="G32" s="56"/>
    </row>
    <row r="33" spans="1:7" x14ac:dyDescent="0.25">
      <c r="A33" s="41" t="s">
        <v>1304</v>
      </c>
      <c r="B33" s="18" t="s">
        <v>1305</v>
      </c>
      <c r="C33" s="18" t="s">
        <v>1306</v>
      </c>
      <c r="D33" s="7">
        <v>6948000</v>
      </c>
      <c r="E33" s="8">
        <v>9821.69</v>
      </c>
      <c r="F33" s="9">
        <v>8.0000000000000002E-3</v>
      </c>
      <c r="G33" s="56"/>
    </row>
    <row r="34" spans="1:7" x14ac:dyDescent="0.25">
      <c r="A34" s="41" t="s">
        <v>1307</v>
      </c>
      <c r="B34" s="18" t="s">
        <v>1308</v>
      </c>
      <c r="C34" s="18" t="s">
        <v>1189</v>
      </c>
      <c r="D34" s="7">
        <v>4936400</v>
      </c>
      <c r="E34" s="8">
        <v>9810.6</v>
      </c>
      <c r="F34" s="9">
        <v>8.0000000000000002E-3</v>
      </c>
      <c r="G34" s="56"/>
    </row>
    <row r="35" spans="1:7" x14ac:dyDescent="0.25">
      <c r="A35" s="41" t="s">
        <v>1309</v>
      </c>
      <c r="B35" s="18" t="s">
        <v>1310</v>
      </c>
      <c r="C35" s="18" t="s">
        <v>1183</v>
      </c>
      <c r="D35" s="7">
        <v>2431000</v>
      </c>
      <c r="E35" s="8">
        <v>9542.89</v>
      </c>
      <c r="F35" s="9">
        <v>7.7999999999999996E-3</v>
      </c>
      <c r="G35" s="56"/>
    </row>
    <row r="36" spans="1:7" x14ac:dyDescent="0.25">
      <c r="A36" s="41" t="s">
        <v>1311</v>
      </c>
      <c r="B36" s="18" t="s">
        <v>1312</v>
      </c>
      <c r="C36" s="18" t="s">
        <v>1220</v>
      </c>
      <c r="D36" s="7">
        <v>67900</v>
      </c>
      <c r="E36" s="8">
        <v>9372.2000000000007</v>
      </c>
      <c r="F36" s="9">
        <v>7.7000000000000002E-3</v>
      </c>
      <c r="G36" s="56"/>
    </row>
    <row r="37" spans="1:7" x14ac:dyDescent="0.25">
      <c r="A37" s="41" t="s">
        <v>1313</v>
      </c>
      <c r="B37" s="18" t="s">
        <v>1314</v>
      </c>
      <c r="C37" s="18" t="s">
        <v>1189</v>
      </c>
      <c r="D37" s="7">
        <v>8656000</v>
      </c>
      <c r="E37" s="8">
        <v>9280.1</v>
      </c>
      <c r="F37" s="9">
        <v>7.6E-3</v>
      </c>
      <c r="G37" s="56"/>
    </row>
    <row r="38" spans="1:7" x14ac:dyDescent="0.25">
      <c r="A38" s="41" t="s">
        <v>1315</v>
      </c>
      <c r="B38" s="18" t="s">
        <v>1316</v>
      </c>
      <c r="C38" s="18" t="s">
        <v>1180</v>
      </c>
      <c r="D38" s="7">
        <v>611050</v>
      </c>
      <c r="E38" s="8">
        <v>8925.61</v>
      </c>
      <c r="F38" s="9">
        <v>7.3000000000000001E-3</v>
      </c>
      <c r="G38" s="56"/>
    </row>
    <row r="39" spans="1:7" x14ac:dyDescent="0.25">
      <c r="A39" s="41" t="s">
        <v>1317</v>
      </c>
      <c r="B39" s="18" t="s">
        <v>1318</v>
      </c>
      <c r="C39" s="18" t="s">
        <v>1319</v>
      </c>
      <c r="D39" s="7">
        <v>464100</v>
      </c>
      <c r="E39" s="8">
        <v>8781.7000000000007</v>
      </c>
      <c r="F39" s="9">
        <v>7.1999999999999998E-3</v>
      </c>
      <c r="G39" s="56"/>
    </row>
    <row r="40" spans="1:7" x14ac:dyDescent="0.25">
      <c r="A40" s="41" t="s">
        <v>1320</v>
      </c>
      <c r="B40" s="18" t="s">
        <v>1321</v>
      </c>
      <c r="C40" s="18" t="s">
        <v>1208</v>
      </c>
      <c r="D40" s="7">
        <v>1925775</v>
      </c>
      <c r="E40" s="8">
        <v>8484</v>
      </c>
      <c r="F40" s="9">
        <v>6.8999999999999999E-3</v>
      </c>
      <c r="G40" s="56"/>
    </row>
    <row r="41" spans="1:7" x14ac:dyDescent="0.25">
      <c r="A41" s="41" t="s">
        <v>1195</v>
      </c>
      <c r="B41" s="18" t="s">
        <v>1196</v>
      </c>
      <c r="C41" s="18" t="s">
        <v>1197</v>
      </c>
      <c r="D41" s="7">
        <v>221550</v>
      </c>
      <c r="E41" s="8">
        <v>8428.8700000000008</v>
      </c>
      <c r="F41" s="9">
        <v>6.8999999999999999E-3</v>
      </c>
      <c r="G41" s="56"/>
    </row>
    <row r="42" spans="1:7" x14ac:dyDescent="0.25">
      <c r="A42" s="41" t="s">
        <v>1322</v>
      </c>
      <c r="B42" s="18" t="s">
        <v>1323</v>
      </c>
      <c r="C42" s="18" t="s">
        <v>1324</v>
      </c>
      <c r="D42" s="7">
        <v>8898750</v>
      </c>
      <c r="E42" s="8">
        <v>8370.16</v>
      </c>
      <c r="F42" s="9">
        <v>6.7999999999999996E-3</v>
      </c>
      <c r="G42" s="56"/>
    </row>
    <row r="43" spans="1:7" x14ac:dyDescent="0.25">
      <c r="A43" s="41" t="s">
        <v>1325</v>
      </c>
      <c r="B43" s="18" t="s">
        <v>1326</v>
      </c>
      <c r="C43" s="18" t="s">
        <v>1319</v>
      </c>
      <c r="D43" s="7">
        <v>892650</v>
      </c>
      <c r="E43" s="8">
        <v>7990.56</v>
      </c>
      <c r="F43" s="9">
        <v>6.4999999999999997E-3</v>
      </c>
      <c r="G43" s="56"/>
    </row>
    <row r="44" spans="1:7" x14ac:dyDescent="0.25">
      <c r="A44" s="41" t="s">
        <v>1327</v>
      </c>
      <c r="B44" s="18" t="s">
        <v>1328</v>
      </c>
      <c r="C44" s="18" t="s">
        <v>1329</v>
      </c>
      <c r="D44" s="7">
        <v>101800</v>
      </c>
      <c r="E44" s="8">
        <v>7710.99</v>
      </c>
      <c r="F44" s="9">
        <v>6.3E-3</v>
      </c>
      <c r="G44" s="56"/>
    </row>
    <row r="45" spans="1:7" x14ac:dyDescent="0.25">
      <c r="A45" s="41" t="s">
        <v>1330</v>
      </c>
      <c r="B45" s="18" t="s">
        <v>1331</v>
      </c>
      <c r="C45" s="18" t="s">
        <v>1189</v>
      </c>
      <c r="D45" s="7">
        <v>6824250</v>
      </c>
      <c r="E45" s="8">
        <v>7597.44</v>
      </c>
      <c r="F45" s="9">
        <v>6.1999999999999998E-3</v>
      </c>
      <c r="G45" s="56"/>
    </row>
    <row r="46" spans="1:7" x14ac:dyDescent="0.25">
      <c r="A46" s="41" t="s">
        <v>1216</v>
      </c>
      <c r="B46" s="18" t="s">
        <v>1217</v>
      </c>
      <c r="C46" s="18" t="s">
        <v>1186</v>
      </c>
      <c r="D46" s="7">
        <v>267400</v>
      </c>
      <c r="E46" s="8">
        <v>7593.76</v>
      </c>
      <c r="F46" s="9">
        <v>6.1999999999999998E-3</v>
      </c>
      <c r="G46" s="56"/>
    </row>
    <row r="47" spans="1:7" x14ac:dyDescent="0.25">
      <c r="A47" s="41" t="s">
        <v>1332</v>
      </c>
      <c r="B47" s="18" t="s">
        <v>1333</v>
      </c>
      <c r="C47" s="18" t="s">
        <v>1267</v>
      </c>
      <c r="D47" s="7">
        <v>1342500</v>
      </c>
      <c r="E47" s="8">
        <v>7268.97</v>
      </c>
      <c r="F47" s="9">
        <v>5.8999999999999999E-3</v>
      </c>
      <c r="G47" s="56"/>
    </row>
    <row r="48" spans="1:7" x14ac:dyDescent="0.25">
      <c r="A48" s="41" t="s">
        <v>1334</v>
      </c>
      <c r="B48" s="18" t="s">
        <v>1335</v>
      </c>
      <c r="C48" s="18" t="s">
        <v>1336</v>
      </c>
      <c r="D48" s="7">
        <v>1421700</v>
      </c>
      <c r="E48" s="8">
        <v>7252.8</v>
      </c>
      <c r="F48" s="9">
        <v>5.8999999999999999E-3</v>
      </c>
      <c r="G48" s="56"/>
    </row>
    <row r="49" spans="1:7" x14ac:dyDescent="0.25">
      <c r="A49" s="41" t="s">
        <v>1190</v>
      </c>
      <c r="B49" s="18" t="s">
        <v>1191</v>
      </c>
      <c r="C49" s="18" t="s">
        <v>1180</v>
      </c>
      <c r="D49" s="7">
        <v>322575</v>
      </c>
      <c r="E49" s="8">
        <v>7067.94</v>
      </c>
      <c r="F49" s="9">
        <v>5.7999999999999996E-3</v>
      </c>
      <c r="G49" s="56"/>
    </row>
    <row r="50" spans="1:7" x14ac:dyDescent="0.25">
      <c r="A50" s="41" t="s">
        <v>1337</v>
      </c>
      <c r="B50" s="18" t="s">
        <v>1338</v>
      </c>
      <c r="C50" s="18" t="s">
        <v>1329</v>
      </c>
      <c r="D50" s="7">
        <v>1970800</v>
      </c>
      <c r="E50" s="8">
        <v>6882.03</v>
      </c>
      <c r="F50" s="9">
        <v>5.5999999999999999E-3</v>
      </c>
      <c r="G50" s="56"/>
    </row>
    <row r="51" spans="1:7" x14ac:dyDescent="0.25">
      <c r="A51" s="41" t="s">
        <v>1339</v>
      </c>
      <c r="B51" s="18" t="s">
        <v>1340</v>
      </c>
      <c r="C51" s="18" t="s">
        <v>1283</v>
      </c>
      <c r="D51" s="7">
        <v>1031000</v>
      </c>
      <c r="E51" s="8">
        <v>6829.86</v>
      </c>
      <c r="F51" s="9">
        <v>5.5999999999999999E-3</v>
      </c>
      <c r="G51" s="56"/>
    </row>
    <row r="52" spans="1:7" x14ac:dyDescent="0.25">
      <c r="A52" s="41" t="s">
        <v>1214</v>
      </c>
      <c r="B52" s="18" t="s">
        <v>1215</v>
      </c>
      <c r="C52" s="18" t="s">
        <v>1200</v>
      </c>
      <c r="D52" s="7">
        <v>250600</v>
      </c>
      <c r="E52" s="8">
        <v>6741.01</v>
      </c>
      <c r="F52" s="9">
        <v>5.4999999999999997E-3</v>
      </c>
      <c r="G52" s="56"/>
    </row>
    <row r="53" spans="1:7" x14ac:dyDescent="0.25">
      <c r="A53" s="41" t="s">
        <v>1341</v>
      </c>
      <c r="B53" s="18" t="s">
        <v>1342</v>
      </c>
      <c r="C53" s="18" t="s">
        <v>1186</v>
      </c>
      <c r="D53" s="7">
        <v>213850</v>
      </c>
      <c r="E53" s="8">
        <v>6618.44</v>
      </c>
      <c r="F53" s="9">
        <v>5.4000000000000003E-3</v>
      </c>
      <c r="G53" s="56"/>
    </row>
    <row r="54" spans="1:7" x14ac:dyDescent="0.25">
      <c r="A54" s="41" t="s">
        <v>1212</v>
      </c>
      <c r="B54" s="18" t="s">
        <v>1213</v>
      </c>
      <c r="C54" s="18" t="s">
        <v>1180</v>
      </c>
      <c r="D54" s="7">
        <v>96250</v>
      </c>
      <c r="E54" s="8">
        <v>6498.42</v>
      </c>
      <c r="F54" s="9">
        <v>5.3E-3</v>
      </c>
      <c r="G54" s="56"/>
    </row>
    <row r="55" spans="1:7" x14ac:dyDescent="0.25">
      <c r="A55" s="41" t="s">
        <v>1343</v>
      </c>
      <c r="B55" s="18" t="s">
        <v>1344</v>
      </c>
      <c r="C55" s="18" t="s">
        <v>1283</v>
      </c>
      <c r="D55" s="7">
        <v>3162000</v>
      </c>
      <c r="E55" s="8">
        <v>6366.69</v>
      </c>
      <c r="F55" s="9">
        <v>5.1999999999999998E-3</v>
      </c>
      <c r="G55" s="56"/>
    </row>
    <row r="56" spans="1:7" x14ac:dyDescent="0.25">
      <c r="A56" s="41" t="s">
        <v>1204</v>
      </c>
      <c r="B56" s="18" t="s">
        <v>1205</v>
      </c>
      <c r="C56" s="18" t="s">
        <v>1186</v>
      </c>
      <c r="D56" s="7">
        <v>47450</v>
      </c>
      <c r="E56" s="8">
        <v>6281.43</v>
      </c>
      <c r="F56" s="9">
        <v>5.1000000000000004E-3</v>
      </c>
      <c r="G56" s="56"/>
    </row>
    <row r="57" spans="1:7" x14ac:dyDescent="0.25">
      <c r="A57" s="41" t="s">
        <v>1345</v>
      </c>
      <c r="B57" s="18" t="s">
        <v>1346</v>
      </c>
      <c r="C57" s="18" t="s">
        <v>1267</v>
      </c>
      <c r="D57" s="7">
        <v>88800</v>
      </c>
      <c r="E57" s="8">
        <v>6230.61</v>
      </c>
      <c r="F57" s="9">
        <v>5.1000000000000004E-3</v>
      </c>
      <c r="G57" s="56"/>
    </row>
    <row r="58" spans="1:7" x14ac:dyDescent="0.25">
      <c r="A58" s="41" t="s">
        <v>1232</v>
      </c>
      <c r="B58" s="18" t="s">
        <v>1233</v>
      </c>
      <c r="C58" s="18" t="s">
        <v>1234</v>
      </c>
      <c r="D58" s="7">
        <v>163500</v>
      </c>
      <c r="E58" s="8">
        <v>6222.89</v>
      </c>
      <c r="F58" s="9">
        <v>5.1000000000000004E-3</v>
      </c>
      <c r="G58" s="56"/>
    </row>
    <row r="59" spans="1:7" x14ac:dyDescent="0.25">
      <c r="A59" s="41" t="s">
        <v>1347</v>
      </c>
      <c r="B59" s="18" t="s">
        <v>1348</v>
      </c>
      <c r="C59" s="18" t="s">
        <v>1267</v>
      </c>
      <c r="D59" s="7">
        <v>52600</v>
      </c>
      <c r="E59" s="8">
        <v>6027.28</v>
      </c>
      <c r="F59" s="9">
        <v>4.8999999999999998E-3</v>
      </c>
      <c r="G59" s="56"/>
    </row>
    <row r="60" spans="1:7" x14ac:dyDescent="0.25">
      <c r="A60" s="41" t="s">
        <v>1349</v>
      </c>
      <c r="B60" s="18" t="s">
        <v>1350</v>
      </c>
      <c r="C60" s="18" t="s">
        <v>1203</v>
      </c>
      <c r="D60" s="7">
        <v>1224450</v>
      </c>
      <c r="E60" s="8">
        <v>5909.2</v>
      </c>
      <c r="F60" s="9">
        <v>4.7999999999999996E-3</v>
      </c>
      <c r="G60" s="56"/>
    </row>
    <row r="61" spans="1:7" x14ac:dyDescent="0.25">
      <c r="A61" s="41" t="s">
        <v>1192</v>
      </c>
      <c r="B61" s="18" t="s">
        <v>1193</v>
      </c>
      <c r="C61" s="18" t="s">
        <v>1194</v>
      </c>
      <c r="D61" s="7">
        <v>1128000</v>
      </c>
      <c r="E61" s="8">
        <v>5844.73</v>
      </c>
      <c r="F61" s="9">
        <v>4.7999999999999996E-3</v>
      </c>
      <c r="G61" s="56"/>
    </row>
    <row r="62" spans="1:7" x14ac:dyDescent="0.25">
      <c r="A62" s="41" t="s">
        <v>1351</v>
      </c>
      <c r="B62" s="18" t="s">
        <v>1352</v>
      </c>
      <c r="C62" s="18" t="s">
        <v>1299</v>
      </c>
      <c r="D62" s="7">
        <v>1696000</v>
      </c>
      <c r="E62" s="8">
        <v>5832.54</v>
      </c>
      <c r="F62" s="9">
        <v>4.7999999999999996E-3</v>
      </c>
      <c r="G62" s="56"/>
    </row>
    <row r="63" spans="1:7" x14ac:dyDescent="0.25">
      <c r="A63" s="41" t="s">
        <v>1242</v>
      </c>
      <c r="B63" s="18" t="s">
        <v>1243</v>
      </c>
      <c r="C63" s="18" t="s">
        <v>1189</v>
      </c>
      <c r="D63" s="7">
        <v>468125</v>
      </c>
      <c r="E63" s="8">
        <v>5768.24</v>
      </c>
      <c r="F63" s="9">
        <v>4.7000000000000002E-3</v>
      </c>
      <c r="G63" s="56"/>
    </row>
    <row r="64" spans="1:7" x14ac:dyDescent="0.25">
      <c r="A64" s="41" t="s">
        <v>1353</v>
      </c>
      <c r="B64" s="18" t="s">
        <v>1354</v>
      </c>
      <c r="C64" s="18" t="s">
        <v>1355</v>
      </c>
      <c r="D64" s="7">
        <v>2308500</v>
      </c>
      <c r="E64" s="8">
        <v>5653.75</v>
      </c>
      <c r="F64" s="9">
        <v>4.5999999999999999E-3</v>
      </c>
      <c r="G64" s="56"/>
    </row>
    <row r="65" spans="1:7" x14ac:dyDescent="0.25">
      <c r="A65" s="41" t="s">
        <v>1356</v>
      </c>
      <c r="B65" s="18" t="s">
        <v>1357</v>
      </c>
      <c r="C65" s="18" t="s">
        <v>1189</v>
      </c>
      <c r="D65" s="7">
        <v>2740000</v>
      </c>
      <c r="E65" s="8">
        <v>5597.27</v>
      </c>
      <c r="F65" s="9">
        <v>4.5999999999999999E-3</v>
      </c>
      <c r="G65" s="56"/>
    </row>
    <row r="66" spans="1:7" x14ac:dyDescent="0.25">
      <c r="A66" s="41" t="s">
        <v>1358</v>
      </c>
      <c r="B66" s="18" t="s">
        <v>1359</v>
      </c>
      <c r="C66" s="18" t="s">
        <v>1306</v>
      </c>
      <c r="D66" s="7">
        <v>3289000</v>
      </c>
      <c r="E66" s="8">
        <v>5543.61</v>
      </c>
      <c r="F66" s="9">
        <v>4.4999999999999997E-3</v>
      </c>
      <c r="G66" s="56"/>
    </row>
    <row r="67" spans="1:7" x14ac:dyDescent="0.25">
      <c r="A67" s="41" t="s">
        <v>1360</v>
      </c>
      <c r="B67" s="18" t="s">
        <v>1361</v>
      </c>
      <c r="C67" s="18" t="s">
        <v>1362</v>
      </c>
      <c r="D67" s="7">
        <v>69700</v>
      </c>
      <c r="E67" s="8">
        <v>5360</v>
      </c>
      <c r="F67" s="9">
        <v>4.4000000000000003E-3</v>
      </c>
      <c r="G67" s="56"/>
    </row>
    <row r="68" spans="1:7" x14ac:dyDescent="0.25">
      <c r="A68" s="41" t="s">
        <v>1363</v>
      </c>
      <c r="B68" s="18" t="s">
        <v>1364</v>
      </c>
      <c r="C68" s="18" t="s">
        <v>1283</v>
      </c>
      <c r="D68" s="7">
        <v>149400</v>
      </c>
      <c r="E68" s="8">
        <v>5343.96</v>
      </c>
      <c r="F68" s="9">
        <v>4.4000000000000003E-3</v>
      </c>
      <c r="G68" s="56"/>
    </row>
    <row r="69" spans="1:7" x14ac:dyDescent="0.25">
      <c r="A69" s="41" t="s">
        <v>1365</v>
      </c>
      <c r="B69" s="18" t="s">
        <v>1366</v>
      </c>
      <c r="C69" s="18" t="s">
        <v>1211</v>
      </c>
      <c r="D69" s="7">
        <v>209100</v>
      </c>
      <c r="E69" s="8">
        <v>5255.62</v>
      </c>
      <c r="F69" s="9">
        <v>4.3E-3</v>
      </c>
      <c r="G69" s="56"/>
    </row>
    <row r="70" spans="1:7" x14ac:dyDescent="0.25">
      <c r="A70" s="41" t="s">
        <v>1367</v>
      </c>
      <c r="B70" s="18" t="s">
        <v>1368</v>
      </c>
      <c r="C70" s="18" t="s">
        <v>1208</v>
      </c>
      <c r="D70" s="7">
        <v>2910375</v>
      </c>
      <c r="E70" s="8">
        <v>5243.04</v>
      </c>
      <c r="F70" s="9">
        <v>4.3E-3</v>
      </c>
      <c r="G70" s="56"/>
    </row>
    <row r="71" spans="1:7" x14ac:dyDescent="0.25">
      <c r="A71" s="41" t="s">
        <v>1218</v>
      </c>
      <c r="B71" s="18" t="s">
        <v>1219</v>
      </c>
      <c r="C71" s="18" t="s">
        <v>1220</v>
      </c>
      <c r="D71" s="7">
        <v>136150</v>
      </c>
      <c r="E71" s="8">
        <v>5206.3100000000004</v>
      </c>
      <c r="F71" s="9">
        <v>4.3E-3</v>
      </c>
      <c r="G71" s="56"/>
    </row>
    <row r="72" spans="1:7" x14ac:dyDescent="0.25">
      <c r="A72" s="41" t="s">
        <v>1369</v>
      </c>
      <c r="B72" s="18" t="s">
        <v>1370</v>
      </c>
      <c r="C72" s="18" t="s">
        <v>1283</v>
      </c>
      <c r="D72" s="7">
        <v>4560000</v>
      </c>
      <c r="E72" s="8">
        <v>5166.0200000000004</v>
      </c>
      <c r="F72" s="9">
        <v>4.1999999999999997E-3</v>
      </c>
      <c r="G72" s="56"/>
    </row>
    <row r="73" spans="1:7" x14ac:dyDescent="0.25">
      <c r="A73" s="41" t="s">
        <v>1371</v>
      </c>
      <c r="B73" s="18" t="s">
        <v>1372</v>
      </c>
      <c r="C73" s="18" t="s">
        <v>1226</v>
      </c>
      <c r="D73" s="7">
        <v>717200</v>
      </c>
      <c r="E73" s="8">
        <v>5149.5</v>
      </c>
      <c r="F73" s="9">
        <v>4.1999999999999997E-3</v>
      </c>
      <c r="G73" s="56"/>
    </row>
    <row r="74" spans="1:7" x14ac:dyDescent="0.25">
      <c r="A74" s="41" t="s">
        <v>1373</v>
      </c>
      <c r="B74" s="18" t="s">
        <v>1374</v>
      </c>
      <c r="C74" s="18" t="s">
        <v>1267</v>
      </c>
      <c r="D74" s="7">
        <v>93000</v>
      </c>
      <c r="E74" s="8">
        <v>5068.87</v>
      </c>
      <c r="F74" s="9">
        <v>4.1000000000000003E-3</v>
      </c>
      <c r="G74" s="56"/>
    </row>
    <row r="75" spans="1:7" x14ac:dyDescent="0.25">
      <c r="A75" s="41" t="s">
        <v>1375</v>
      </c>
      <c r="B75" s="18" t="s">
        <v>1376</v>
      </c>
      <c r="C75" s="18" t="s">
        <v>1283</v>
      </c>
      <c r="D75" s="7">
        <v>300000</v>
      </c>
      <c r="E75" s="8">
        <v>4824</v>
      </c>
      <c r="F75" s="9">
        <v>3.8999999999999998E-3</v>
      </c>
      <c r="G75" s="56"/>
    </row>
    <row r="76" spans="1:7" x14ac:dyDescent="0.25">
      <c r="A76" s="41" t="s">
        <v>1377</v>
      </c>
      <c r="B76" s="18" t="s">
        <v>1378</v>
      </c>
      <c r="C76" s="18" t="s">
        <v>1299</v>
      </c>
      <c r="D76" s="7">
        <v>2261250</v>
      </c>
      <c r="E76" s="8">
        <v>4755.18</v>
      </c>
      <c r="F76" s="9">
        <v>3.8999999999999998E-3</v>
      </c>
      <c r="G76" s="56"/>
    </row>
    <row r="77" spans="1:7" x14ac:dyDescent="0.25">
      <c r="A77" s="41" t="s">
        <v>1379</v>
      </c>
      <c r="B77" s="18" t="s">
        <v>1380</v>
      </c>
      <c r="C77" s="18" t="s">
        <v>1180</v>
      </c>
      <c r="D77" s="7">
        <v>1297500</v>
      </c>
      <c r="E77" s="8">
        <v>4711.22</v>
      </c>
      <c r="F77" s="9">
        <v>3.8999999999999998E-3</v>
      </c>
      <c r="G77" s="56"/>
    </row>
    <row r="78" spans="1:7" x14ac:dyDescent="0.25">
      <c r="A78" s="41" t="s">
        <v>1381</v>
      </c>
      <c r="B78" s="18" t="s">
        <v>1382</v>
      </c>
      <c r="C78" s="18" t="s">
        <v>1231</v>
      </c>
      <c r="D78" s="7">
        <v>1666875</v>
      </c>
      <c r="E78" s="8">
        <v>4662.25</v>
      </c>
      <c r="F78" s="9">
        <v>3.8E-3</v>
      </c>
      <c r="G78" s="56"/>
    </row>
    <row r="79" spans="1:7" x14ac:dyDescent="0.25">
      <c r="A79" s="41" t="s">
        <v>1383</v>
      </c>
      <c r="B79" s="18" t="s">
        <v>1384</v>
      </c>
      <c r="C79" s="18" t="s">
        <v>1208</v>
      </c>
      <c r="D79" s="7">
        <v>1251000</v>
      </c>
      <c r="E79" s="8">
        <v>4628.07</v>
      </c>
      <c r="F79" s="9">
        <v>3.8E-3</v>
      </c>
      <c r="G79" s="56"/>
    </row>
    <row r="80" spans="1:7" x14ac:dyDescent="0.25">
      <c r="A80" s="41" t="s">
        <v>1385</v>
      </c>
      <c r="B80" s="18" t="s">
        <v>1386</v>
      </c>
      <c r="C80" s="18" t="s">
        <v>1180</v>
      </c>
      <c r="D80" s="7">
        <v>76400</v>
      </c>
      <c r="E80" s="8">
        <v>4624.34</v>
      </c>
      <c r="F80" s="9">
        <v>3.8E-3</v>
      </c>
      <c r="G80" s="56"/>
    </row>
    <row r="81" spans="1:7" x14ac:dyDescent="0.25">
      <c r="A81" s="41" t="s">
        <v>1221</v>
      </c>
      <c r="B81" s="18" t="s">
        <v>1222</v>
      </c>
      <c r="C81" s="18" t="s">
        <v>1223</v>
      </c>
      <c r="D81" s="7">
        <v>125100</v>
      </c>
      <c r="E81" s="8">
        <v>4598.1099999999997</v>
      </c>
      <c r="F81" s="9">
        <v>3.8E-3</v>
      </c>
      <c r="G81" s="56"/>
    </row>
    <row r="82" spans="1:7" x14ac:dyDescent="0.25">
      <c r="A82" s="41" t="s">
        <v>1198</v>
      </c>
      <c r="B82" s="18" t="s">
        <v>1199</v>
      </c>
      <c r="C82" s="18" t="s">
        <v>1200</v>
      </c>
      <c r="D82" s="7">
        <v>70600</v>
      </c>
      <c r="E82" s="8">
        <v>4474.7299999999996</v>
      </c>
      <c r="F82" s="9">
        <v>3.7000000000000002E-3</v>
      </c>
      <c r="G82" s="56"/>
    </row>
    <row r="83" spans="1:7" x14ac:dyDescent="0.25">
      <c r="A83" s="41" t="s">
        <v>1387</v>
      </c>
      <c r="B83" s="18" t="s">
        <v>1388</v>
      </c>
      <c r="C83" s="18" t="s">
        <v>1180</v>
      </c>
      <c r="D83" s="7">
        <v>940100</v>
      </c>
      <c r="E83" s="8">
        <v>4358.3</v>
      </c>
      <c r="F83" s="9">
        <v>3.5999999999999999E-3</v>
      </c>
      <c r="G83" s="56"/>
    </row>
    <row r="84" spans="1:7" x14ac:dyDescent="0.25">
      <c r="A84" s="41" t="s">
        <v>1389</v>
      </c>
      <c r="B84" s="18" t="s">
        <v>1390</v>
      </c>
      <c r="C84" s="18" t="s">
        <v>1391</v>
      </c>
      <c r="D84" s="7">
        <v>467250</v>
      </c>
      <c r="E84" s="8">
        <v>4338.6499999999996</v>
      </c>
      <c r="F84" s="9">
        <v>3.5000000000000001E-3</v>
      </c>
      <c r="G84" s="56"/>
    </row>
    <row r="85" spans="1:7" x14ac:dyDescent="0.25">
      <c r="A85" s="41" t="s">
        <v>1240</v>
      </c>
      <c r="B85" s="18" t="s">
        <v>1241</v>
      </c>
      <c r="C85" s="18" t="s">
        <v>1189</v>
      </c>
      <c r="D85" s="7">
        <v>541500</v>
      </c>
      <c r="E85" s="8">
        <v>4266.4799999999996</v>
      </c>
      <c r="F85" s="9">
        <v>3.5000000000000001E-3</v>
      </c>
      <c r="G85" s="56"/>
    </row>
    <row r="86" spans="1:7" x14ac:dyDescent="0.25">
      <c r="A86" s="41" t="s">
        <v>1392</v>
      </c>
      <c r="B86" s="18" t="s">
        <v>1393</v>
      </c>
      <c r="C86" s="18" t="s">
        <v>1394</v>
      </c>
      <c r="D86" s="7">
        <v>263200</v>
      </c>
      <c r="E86" s="8">
        <v>4184.62</v>
      </c>
      <c r="F86" s="9">
        <v>3.3999999999999998E-3</v>
      </c>
      <c r="G86" s="56"/>
    </row>
    <row r="87" spans="1:7" x14ac:dyDescent="0.25">
      <c r="A87" s="41" t="s">
        <v>1395</v>
      </c>
      <c r="B87" s="18" t="s">
        <v>1396</v>
      </c>
      <c r="C87" s="18" t="s">
        <v>1189</v>
      </c>
      <c r="D87" s="7">
        <v>2030000</v>
      </c>
      <c r="E87" s="8">
        <v>3993.62</v>
      </c>
      <c r="F87" s="9">
        <v>3.3E-3</v>
      </c>
      <c r="G87" s="56"/>
    </row>
    <row r="88" spans="1:7" x14ac:dyDescent="0.25">
      <c r="A88" s="41" t="s">
        <v>1254</v>
      </c>
      <c r="B88" s="18" t="s">
        <v>1255</v>
      </c>
      <c r="C88" s="18" t="s">
        <v>1180</v>
      </c>
      <c r="D88" s="7">
        <v>358200</v>
      </c>
      <c r="E88" s="8">
        <v>3827.55</v>
      </c>
      <c r="F88" s="9">
        <v>3.0999999999999999E-3</v>
      </c>
      <c r="G88" s="56"/>
    </row>
    <row r="89" spans="1:7" x14ac:dyDescent="0.25">
      <c r="A89" s="41" t="s">
        <v>1397</v>
      </c>
      <c r="B89" s="18" t="s">
        <v>1398</v>
      </c>
      <c r="C89" s="18" t="s">
        <v>1399</v>
      </c>
      <c r="D89" s="7">
        <v>67200</v>
      </c>
      <c r="E89" s="8">
        <v>3803.72</v>
      </c>
      <c r="F89" s="9">
        <v>3.0999999999999999E-3</v>
      </c>
      <c r="G89" s="56"/>
    </row>
    <row r="90" spans="1:7" x14ac:dyDescent="0.25">
      <c r="A90" s="41" t="s">
        <v>1400</v>
      </c>
      <c r="B90" s="18" t="s">
        <v>1401</v>
      </c>
      <c r="C90" s="18" t="s">
        <v>1402</v>
      </c>
      <c r="D90" s="7">
        <v>605800</v>
      </c>
      <c r="E90" s="8">
        <v>3714.46</v>
      </c>
      <c r="F90" s="9">
        <v>3.0000000000000001E-3</v>
      </c>
      <c r="G90" s="56"/>
    </row>
    <row r="91" spans="1:7" x14ac:dyDescent="0.25">
      <c r="A91" s="41" t="s">
        <v>1403</v>
      </c>
      <c r="B91" s="18" t="s">
        <v>1404</v>
      </c>
      <c r="C91" s="18" t="s">
        <v>1211</v>
      </c>
      <c r="D91" s="7">
        <v>576000</v>
      </c>
      <c r="E91" s="8">
        <v>3643.49</v>
      </c>
      <c r="F91" s="9">
        <v>3.0000000000000001E-3</v>
      </c>
      <c r="G91" s="56"/>
    </row>
    <row r="92" spans="1:7" x14ac:dyDescent="0.25">
      <c r="A92" s="41" t="s">
        <v>1252</v>
      </c>
      <c r="B92" s="18" t="s">
        <v>1253</v>
      </c>
      <c r="C92" s="18" t="s">
        <v>1246</v>
      </c>
      <c r="D92" s="7">
        <v>2610</v>
      </c>
      <c r="E92" s="8">
        <v>3615.21</v>
      </c>
      <c r="F92" s="9">
        <v>3.0000000000000001E-3</v>
      </c>
      <c r="G92" s="56"/>
    </row>
    <row r="93" spans="1:7" x14ac:dyDescent="0.25">
      <c r="A93" s="41" t="s">
        <v>1405</v>
      </c>
      <c r="B93" s="18" t="s">
        <v>1406</v>
      </c>
      <c r="C93" s="18" t="s">
        <v>1267</v>
      </c>
      <c r="D93" s="7">
        <v>220800</v>
      </c>
      <c r="E93" s="8">
        <v>3482.46</v>
      </c>
      <c r="F93" s="9">
        <v>2.8E-3</v>
      </c>
      <c r="G93" s="56"/>
    </row>
    <row r="94" spans="1:7" x14ac:dyDescent="0.25">
      <c r="A94" s="41" t="s">
        <v>1407</v>
      </c>
      <c r="B94" s="18" t="s">
        <v>1408</v>
      </c>
      <c r="C94" s="18" t="s">
        <v>1283</v>
      </c>
      <c r="D94" s="7">
        <v>169400</v>
      </c>
      <c r="E94" s="8">
        <v>3441.95</v>
      </c>
      <c r="F94" s="9">
        <v>2.8E-3</v>
      </c>
      <c r="G94" s="56"/>
    </row>
    <row r="95" spans="1:7" x14ac:dyDescent="0.25">
      <c r="A95" s="41" t="s">
        <v>1409</v>
      </c>
      <c r="B95" s="18" t="s">
        <v>1410</v>
      </c>
      <c r="C95" s="18" t="s">
        <v>1267</v>
      </c>
      <c r="D95" s="7">
        <v>108900</v>
      </c>
      <c r="E95" s="8">
        <v>3278.33</v>
      </c>
      <c r="F95" s="9">
        <v>2.7000000000000001E-3</v>
      </c>
      <c r="G95" s="56"/>
    </row>
    <row r="96" spans="1:7" x14ac:dyDescent="0.25">
      <c r="A96" s="41" t="s">
        <v>1411</v>
      </c>
      <c r="B96" s="18" t="s">
        <v>1412</v>
      </c>
      <c r="C96" s="18" t="s">
        <v>1183</v>
      </c>
      <c r="D96" s="7">
        <v>152500</v>
      </c>
      <c r="E96" s="8">
        <v>3255.49</v>
      </c>
      <c r="F96" s="9">
        <v>2.7000000000000001E-3</v>
      </c>
      <c r="G96" s="56"/>
    </row>
    <row r="97" spans="1:7" x14ac:dyDescent="0.25">
      <c r="A97" s="41" t="s">
        <v>1413</v>
      </c>
      <c r="B97" s="18" t="s">
        <v>1414</v>
      </c>
      <c r="C97" s="18" t="s">
        <v>1180</v>
      </c>
      <c r="D97" s="7">
        <v>167050</v>
      </c>
      <c r="E97" s="8">
        <v>2763.17</v>
      </c>
      <c r="F97" s="9">
        <v>2.3E-3</v>
      </c>
      <c r="G97" s="56"/>
    </row>
    <row r="98" spans="1:7" x14ac:dyDescent="0.25">
      <c r="A98" s="41" t="s">
        <v>1415</v>
      </c>
      <c r="B98" s="18" t="s">
        <v>1416</v>
      </c>
      <c r="C98" s="18" t="s">
        <v>1399</v>
      </c>
      <c r="D98" s="7">
        <v>1350000</v>
      </c>
      <c r="E98" s="8">
        <v>2757.78</v>
      </c>
      <c r="F98" s="9">
        <v>2.3E-3</v>
      </c>
      <c r="G98" s="56"/>
    </row>
    <row r="99" spans="1:7" x14ac:dyDescent="0.25">
      <c r="A99" s="41" t="s">
        <v>1417</v>
      </c>
      <c r="B99" s="18" t="s">
        <v>1418</v>
      </c>
      <c r="C99" s="18" t="s">
        <v>1283</v>
      </c>
      <c r="D99" s="7">
        <v>1155600</v>
      </c>
      <c r="E99" s="8">
        <v>2744.32</v>
      </c>
      <c r="F99" s="9">
        <v>2.2000000000000001E-3</v>
      </c>
      <c r="G99" s="56"/>
    </row>
    <row r="100" spans="1:7" x14ac:dyDescent="0.25">
      <c r="A100" s="41" t="s">
        <v>1419</v>
      </c>
      <c r="B100" s="18" t="s">
        <v>1420</v>
      </c>
      <c r="C100" s="18" t="s">
        <v>1362</v>
      </c>
      <c r="D100" s="7">
        <v>77525</v>
      </c>
      <c r="E100" s="8">
        <v>2667.91</v>
      </c>
      <c r="F100" s="9">
        <v>2.2000000000000001E-3</v>
      </c>
      <c r="G100" s="56"/>
    </row>
    <row r="101" spans="1:7" x14ac:dyDescent="0.25">
      <c r="A101" s="41" t="s">
        <v>1421</v>
      </c>
      <c r="B101" s="18" t="s">
        <v>1422</v>
      </c>
      <c r="C101" s="18" t="s">
        <v>1220</v>
      </c>
      <c r="D101" s="7">
        <v>405240</v>
      </c>
      <c r="E101" s="8">
        <v>2521.81</v>
      </c>
      <c r="F101" s="9">
        <v>2.0999999999999999E-3</v>
      </c>
      <c r="G101" s="56"/>
    </row>
    <row r="102" spans="1:7" x14ac:dyDescent="0.25">
      <c r="A102" s="41" t="s">
        <v>1423</v>
      </c>
      <c r="B102" s="18" t="s">
        <v>1424</v>
      </c>
      <c r="C102" s="18" t="s">
        <v>1425</v>
      </c>
      <c r="D102" s="7">
        <v>58575</v>
      </c>
      <c r="E102" s="8">
        <v>2500.4499999999998</v>
      </c>
      <c r="F102" s="9">
        <v>2E-3</v>
      </c>
      <c r="G102" s="56"/>
    </row>
    <row r="103" spans="1:7" x14ac:dyDescent="0.25">
      <c r="A103" s="41" t="s">
        <v>1426</v>
      </c>
      <c r="B103" s="18" t="s">
        <v>1427</v>
      </c>
      <c r="C103" s="18" t="s">
        <v>1186</v>
      </c>
      <c r="D103" s="7">
        <v>40500</v>
      </c>
      <c r="E103" s="8">
        <v>2313.52</v>
      </c>
      <c r="F103" s="9">
        <v>1.9E-3</v>
      </c>
      <c r="G103" s="56"/>
    </row>
    <row r="104" spans="1:7" x14ac:dyDescent="0.25">
      <c r="A104" s="41" t="s">
        <v>1428</v>
      </c>
      <c r="B104" s="18" t="s">
        <v>1429</v>
      </c>
      <c r="C104" s="18" t="s">
        <v>1186</v>
      </c>
      <c r="D104" s="7">
        <v>45150</v>
      </c>
      <c r="E104" s="8">
        <v>2269.35</v>
      </c>
      <c r="F104" s="9">
        <v>1.9E-3</v>
      </c>
      <c r="G104" s="56"/>
    </row>
    <row r="105" spans="1:7" x14ac:dyDescent="0.25">
      <c r="A105" s="41" t="s">
        <v>1430</v>
      </c>
      <c r="B105" s="18" t="s">
        <v>1431</v>
      </c>
      <c r="C105" s="18" t="s">
        <v>1194</v>
      </c>
      <c r="D105" s="7">
        <v>76500</v>
      </c>
      <c r="E105" s="8">
        <v>2263.1</v>
      </c>
      <c r="F105" s="9">
        <v>1.9E-3</v>
      </c>
      <c r="G105" s="56"/>
    </row>
    <row r="106" spans="1:7" x14ac:dyDescent="0.25">
      <c r="A106" s="41" t="s">
        <v>1432</v>
      </c>
      <c r="B106" s="18" t="s">
        <v>1433</v>
      </c>
      <c r="C106" s="18" t="s">
        <v>1306</v>
      </c>
      <c r="D106" s="7">
        <v>204375</v>
      </c>
      <c r="E106" s="8">
        <v>2124.7800000000002</v>
      </c>
      <c r="F106" s="9">
        <v>1.6999999999999999E-3</v>
      </c>
      <c r="G106" s="56"/>
    </row>
    <row r="107" spans="1:7" x14ac:dyDescent="0.25">
      <c r="A107" s="41" t="s">
        <v>1434</v>
      </c>
      <c r="B107" s="18" t="s">
        <v>1435</v>
      </c>
      <c r="C107" s="18" t="s">
        <v>1267</v>
      </c>
      <c r="D107" s="7">
        <v>33300</v>
      </c>
      <c r="E107" s="8">
        <v>2079.37</v>
      </c>
      <c r="F107" s="9">
        <v>1.6999999999999999E-3</v>
      </c>
      <c r="G107" s="56"/>
    </row>
    <row r="108" spans="1:7" x14ac:dyDescent="0.25">
      <c r="A108" s="41" t="s">
        <v>1187</v>
      </c>
      <c r="B108" s="18" t="s">
        <v>1188</v>
      </c>
      <c r="C108" s="18" t="s">
        <v>1189</v>
      </c>
      <c r="D108" s="7">
        <v>162400</v>
      </c>
      <c r="E108" s="8">
        <v>2067.35</v>
      </c>
      <c r="F108" s="9">
        <v>1.6999999999999999E-3</v>
      </c>
      <c r="G108" s="56"/>
    </row>
    <row r="109" spans="1:7" x14ac:dyDescent="0.25">
      <c r="A109" s="41" t="s">
        <v>1436</v>
      </c>
      <c r="B109" s="18" t="s">
        <v>1437</v>
      </c>
      <c r="C109" s="18" t="s">
        <v>1231</v>
      </c>
      <c r="D109" s="7">
        <v>24750</v>
      </c>
      <c r="E109" s="8">
        <v>1993.61</v>
      </c>
      <c r="F109" s="9">
        <v>1.6000000000000001E-3</v>
      </c>
      <c r="G109" s="56"/>
    </row>
    <row r="110" spans="1:7" x14ac:dyDescent="0.25">
      <c r="A110" s="41" t="s">
        <v>1438</v>
      </c>
      <c r="B110" s="18" t="s">
        <v>1439</v>
      </c>
      <c r="C110" s="18" t="s">
        <v>1402</v>
      </c>
      <c r="D110" s="7">
        <v>376200</v>
      </c>
      <c r="E110" s="8">
        <v>1991.79</v>
      </c>
      <c r="F110" s="9">
        <v>1.6000000000000001E-3</v>
      </c>
      <c r="G110" s="56"/>
    </row>
    <row r="111" spans="1:7" x14ac:dyDescent="0.25">
      <c r="A111" s="41" t="s">
        <v>1227</v>
      </c>
      <c r="B111" s="18" t="s">
        <v>1228</v>
      </c>
      <c r="C111" s="18" t="s">
        <v>1211</v>
      </c>
      <c r="D111" s="7">
        <v>70500</v>
      </c>
      <c r="E111" s="8">
        <v>1970.86</v>
      </c>
      <c r="F111" s="9">
        <v>1.6000000000000001E-3</v>
      </c>
      <c r="G111" s="56"/>
    </row>
    <row r="112" spans="1:7" x14ac:dyDescent="0.25">
      <c r="A112" s="41" t="s">
        <v>1440</v>
      </c>
      <c r="B112" s="18" t="s">
        <v>1441</v>
      </c>
      <c r="C112" s="18" t="s">
        <v>1283</v>
      </c>
      <c r="D112" s="7">
        <v>253600</v>
      </c>
      <c r="E112" s="8">
        <v>1962.1</v>
      </c>
      <c r="F112" s="9">
        <v>1.6000000000000001E-3</v>
      </c>
      <c r="G112" s="56"/>
    </row>
    <row r="113" spans="1:7" x14ac:dyDescent="0.25">
      <c r="A113" s="41" t="s">
        <v>1442</v>
      </c>
      <c r="B113" s="18" t="s">
        <v>1443</v>
      </c>
      <c r="C113" s="18" t="s">
        <v>1246</v>
      </c>
      <c r="D113" s="7">
        <v>388800</v>
      </c>
      <c r="E113" s="8">
        <v>1953.91</v>
      </c>
      <c r="F113" s="9">
        <v>1.6000000000000001E-3</v>
      </c>
      <c r="G113" s="56"/>
    </row>
    <row r="114" spans="1:7" x14ac:dyDescent="0.25">
      <c r="A114" s="41" t="s">
        <v>1444</v>
      </c>
      <c r="B114" s="18" t="s">
        <v>1445</v>
      </c>
      <c r="C114" s="18" t="s">
        <v>1324</v>
      </c>
      <c r="D114" s="7">
        <v>134800</v>
      </c>
      <c r="E114" s="8">
        <v>1952.17</v>
      </c>
      <c r="F114" s="9">
        <v>1.6000000000000001E-3</v>
      </c>
      <c r="G114" s="56"/>
    </row>
    <row r="115" spans="1:7" x14ac:dyDescent="0.25">
      <c r="A115" s="41" t="s">
        <v>1446</v>
      </c>
      <c r="B115" s="18" t="s">
        <v>1447</v>
      </c>
      <c r="C115" s="18" t="s">
        <v>1180</v>
      </c>
      <c r="D115" s="7">
        <v>35400</v>
      </c>
      <c r="E115" s="8">
        <v>1926.95</v>
      </c>
      <c r="F115" s="9">
        <v>1.6000000000000001E-3</v>
      </c>
      <c r="G115" s="56"/>
    </row>
    <row r="116" spans="1:7" x14ac:dyDescent="0.25">
      <c r="A116" s="41" t="s">
        <v>1448</v>
      </c>
      <c r="B116" s="18" t="s">
        <v>1449</v>
      </c>
      <c r="C116" s="18" t="s">
        <v>1246</v>
      </c>
      <c r="D116" s="7">
        <v>127000</v>
      </c>
      <c r="E116" s="8">
        <v>1926.08</v>
      </c>
      <c r="F116" s="9">
        <v>1.6000000000000001E-3</v>
      </c>
      <c r="G116" s="56"/>
    </row>
    <row r="117" spans="1:7" x14ac:dyDescent="0.25">
      <c r="A117" s="41" t="s">
        <v>1450</v>
      </c>
      <c r="B117" s="18" t="s">
        <v>1451</v>
      </c>
      <c r="C117" s="18" t="s">
        <v>1399</v>
      </c>
      <c r="D117" s="7">
        <v>42150</v>
      </c>
      <c r="E117" s="8">
        <v>1812.15</v>
      </c>
      <c r="F117" s="9">
        <v>1.5E-3</v>
      </c>
      <c r="G117" s="56"/>
    </row>
    <row r="118" spans="1:7" x14ac:dyDescent="0.25">
      <c r="A118" s="41" t="s">
        <v>1452</v>
      </c>
      <c r="B118" s="18" t="s">
        <v>1453</v>
      </c>
      <c r="C118" s="18" t="s">
        <v>1280</v>
      </c>
      <c r="D118" s="7">
        <v>193000</v>
      </c>
      <c r="E118" s="8">
        <v>1772.32</v>
      </c>
      <c r="F118" s="9">
        <v>1.4E-3</v>
      </c>
      <c r="G118" s="56"/>
    </row>
    <row r="119" spans="1:7" x14ac:dyDescent="0.25">
      <c r="A119" s="41" t="s">
        <v>1454</v>
      </c>
      <c r="B119" s="18" t="s">
        <v>1455</v>
      </c>
      <c r="C119" s="18" t="s">
        <v>1180</v>
      </c>
      <c r="D119" s="7">
        <v>102225</v>
      </c>
      <c r="E119" s="8">
        <v>1710.74</v>
      </c>
      <c r="F119" s="9">
        <v>1.4E-3</v>
      </c>
      <c r="G119" s="56"/>
    </row>
    <row r="120" spans="1:7" x14ac:dyDescent="0.25">
      <c r="A120" s="41" t="s">
        <v>1456</v>
      </c>
      <c r="B120" s="18" t="s">
        <v>1457</v>
      </c>
      <c r="C120" s="18" t="s">
        <v>1329</v>
      </c>
      <c r="D120" s="7">
        <v>57900</v>
      </c>
      <c r="E120" s="8">
        <v>1709.09</v>
      </c>
      <c r="F120" s="9">
        <v>1.4E-3</v>
      </c>
      <c r="G120" s="56"/>
    </row>
    <row r="121" spans="1:7" x14ac:dyDescent="0.25">
      <c r="A121" s="41" t="s">
        <v>1458</v>
      </c>
      <c r="B121" s="18" t="s">
        <v>1459</v>
      </c>
      <c r="C121" s="18" t="s">
        <v>1283</v>
      </c>
      <c r="D121" s="7">
        <v>914710</v>
      </c>
      <c r="E121" s="8">
        <v>1699.71</v>
      </c>
      <c r="F121" s="9">
        <v>1.4E-3</v>
      </c>
      <c r="G121" s="56"/>
    </row>
    <row r="122" spans="1:7" x14ac:dyDescent="0.25">
      <c r="A122" s="41" t="s">
        <v>1209</v>
      </c>
      <c r="B122" s="18" t="s">
        <v>1210</v>
      </c>
      <c r="C122" s="18" t="s">
        <v>1211</v>
      </c>
      <c r="D122" s="7">
        <v>13900</v>
      </c>
      <c r="E122" s="8">
        <v>1640.48</v>
      </c>
      <c r="F122" s="9">
        <v>1.2999999999999999E-3</v>
      </c>
      <c r="G122" s="56"/>
    </row>
    <row r="123" spans="1:7" x14ac:dyDescent="0.25">
      <c r="A123" s="41" t="s">
        <v>1460</v>
      </c>
      <c r="B123" s="18" t="s">
        <v>1461</v>
      </c>
      <c r="C123" s="18" t="s">
        <v>1203</v>
      </c>
      <c r="D123" s="7">
        <v>464400</v>
      </c>
      <c r="E123" s="8">
        <v>1638.64</v>
      </c>
      <c r="F123" s="9">
        <v>1.2999999999999999E-3</v>
      </c>
      <c r="G123" s="56"/>
    </row>
    <row r="124" spans="1:7" x14ac:dyDescent="0.25">
      <c r="A124" s="41" t="s">
        <v>1462</v>
      </c>
      <c r="B124" s="18" t="s">
        <v>1463</v>
      </c>
      <c r="C124" s="18" t="s">
        <v>1362</v>
      </c>
      <c r="D124" s="7">
        <v>149600</v>
      </c>
      <c r="E124" s="8">
        <v>1632.29</v>
      </c>
      <c r="F124" s="9">
        <v>1.2999999999999999E-3</v>
      </c>
      <c r="G124" s="56"/>
    </row>
    <row r="125" spans="1:7" x14ac:dyDescent="0.25">
      <c r="A125" s="41" t="s">
        <v>1464</v>
      </c>
      <c r="B125" s="18" t="s">
        <v>1465</v>
      </c>
      <c r="C125" s="18" t="s">
        <v>1220</v>
      </c>
      <c r="D125" s="7">
        <v>374400</v>
      </c>
      <c r="E125" s="8">
        <v>1558.44</v>
      </c>
      <c r="F125" s="9">
        <v>1.2999999999999999E-3</v>
      </c>
      <c r="G125" s="56"/>
    </row>
    <row r="126" spans="1:7" x14ac:dyDescent="0.25">
      <c r="A126" s="41" t="s">
        <v>1466</v>
      </c>
      <c r="B126" s="18" t="s">
        <v>1467</v>
      </c>
      <c r="C126" s="18" t="s">
        <v>1237</v>
      </c>
      <c r="D126" s="7">
        <v>223200</v>
      </c>
      <c r="E126" s="8">
        <v>1552.13</v>
      </c>
      <c r="F126" s="9">
        <v>1.2999999999999999E-3</v>
      </c>
      <c r="G126" s="56"/>
    </row>
    <row r="127" spans="1:7" x14ac:dyDescent="0.25">
      <c r="A127" s="41" t="s">
        <v>1468</v>
      </c>
      <c r="B127" s="18" t="s">
        <v>1469</v>
      </c>
      <c r="C127" s="18" t="s">
        <v>1470</v>
      </c>
      <c r="D127" s="7">
        <v>622200</v>
      </c>
      <c r="E127" s="8">
        <v>1495.08</v>
      </c>
      <c r="F127" s="9">
        <v>1.1999999999999999E-3</v>
      </c>
      <c r="G127" s="56"/>
    </row>
    <row r="128" spans="1:7" x14ac:dyDescent="0.25">
      <c r="A128" s="41" t="s">
        <v>1229</v>
      </c>
      <c r="B128" s="18" t="s">
        <v>1230</v>
      </c>
      <c r="C128" s="18" t="s">
        <v>1231</v>
      </c>
      <c r="D128" s="7">
        <v>20400</v>
      </c>
      <c r="E128" s="8">
        <v>1479</v>
      </c>
      <c r="F128" s="9">
        <v>1.1999999999999999E-3</v>
      </c>
      <c r="G128" s="56"/>
    </row>
    <row r="129" spans="1:7" x14ac:dyDescent="0.25">
      <c r="A129" s="41" t="s">
        <v>1471</v>
      </c>
      <c r="B129" s="18" t="s">
        <v>1472</v>
      </c>
      <c r="C129" s="18" t="s">
        <v>1226</v>
      </c>
      <c r="D129" s="7">
        <v>78750</v>
      </c>
      <c r="E129" s="8">
        <v>1452.15</v>
      </c>
      <c r="F129" s="9">
        <v>1.1999999999999999E-3</v>
      </c>
      <c r="G129" s="56"/>
    </row>
    <row r="130" spans="1:7" x14ac:dyDescent="0.25">
      <c r="A130" s="41" t="s">
        <v>1473</v>
      </c>
      <c r="B130" s="18" t="s">
        <v>1474</v>
      </c>
      <c r="C130" s="18" t="s">
        <v>1220</v>
      </c>
      <c r="D130" s="7">
        <v>70000</v>
      </c>
      <c r="E130" s="8">
        <v>1409.03</v>
      </c>
      <c r="F130" s="9">
        <v>1.1999999999999999E-3</v>
      </c>
      <c r="G130" s="56"/>
    </row>
    <row r="131" spans="1:7" x14ac:dyDescent="0.25">
      <c r="A131" s="41" t="s">
        <v>1475</v>
      </c>
      <c r="B131" s="18" t="s">
        <v>1476</v>
      </c>
      <c r="C131" s="18" t="s">
        <v>1226</v>
      </c>
      <c r="D131" s="7">
        <v>168000</v>
      </c>
      <c r="E131" s="8">
        <v>1310.6500000000001</v>
      </c>
      <c r="F131" s="9">
        <v>1.1000000000000001E-3</v>
      </c>
      <c r="G131" s="56"/>
    </row>
    <row r="132" spans="1:7" x14ac:dyDescent="0.25">
      <c r="A132" s="41" t="s">
        <v>1477</v>
      </c>
      <c r="B132" s="18" t="s">
        <v>1478</v>
      </c>
      <c r="C132" s="18" t="s">
        <v>1180</v>
      </c>
      <c r="D132" s="7">
        <v>4260</v>
      </c>
      <c r="E132" s="8">
        <v>1242.45</v>
      </c>
      <c r="F132" s="9">
        <v>1E-3</v>
      </c>
      <c r="G132" s="56"/>
    </row>
    <row r="133" spans="1:7" x14ac:dyDescent="0.25">
      <c r="A133" s="41" t="s">
        <v>1479</v>
      </c>
      <c r="B133" s="18" t="s">
        <v>1480</v>
      </c>
      <c r="C133" s="18" t="s">
        <v>1402</v>
      </c>
      <c r="D133" s="7">
        <v>68600</v>
      </c>
      <c r="E133" s="8">
        <v>1148.81</v>
      </c>
      <c r="F133" s="9">
        <v>8.9999999999999998E-4</v>
      </c>
      <c r="G133" s="56"/>
    </row>
    <row r="134" spans="1:7" x14ac:dyDescent="0.25">
      <c r="A134" s="41" t="s">
        <v>1481</v>
      </c>
      <c r="B134" s="18" t="s">
        <v>1482</v>
      </c>
      <c r="C134" s="18" t="s">
        <v>1211</v>
      </c>
      <c r="D134" s="7">
        <v>4250</v>
      </c>
      <c r="E134" s="8">
        <v>1118.1300000000001</v>
      </c>
      <c r="F134" s="9">
        <v>8.9999999999999998E-4</v>
      </c>
      <c r="G134" s="56"/>
    </row>
    <row r="135" spans="1:7" x14ac:dyDescent="0.25">
      <c r="A135" s="41" t="s">
        <v>1483</v>
      </c>
      <c r="B135" s="18" t="s">
        <v>1484</v>
      </c>
      <c r="C135" s="18" t="s">
        <v>1391</v>
      </c>
      <c r="D135" s="7">
        <v>151250</v>
      </c>
      <c r="E135" s="8">
        <v>1031.3699999999999</v>
      </c>
      <c r="F135" s="9">
        <v>8.0000000000000004E-4</v>
      </c>
      <c r="G135" s="56"/>
    </row>
    <row r="136" spans="1:7" x14ac:dyDescent="0.25">
      <c r="A136" s="41" t="s">
        <v>1485</v>
      </c>
      <c r="B136" s="18" t="s">
        <v>1486</v>
      </c>
      <c r="C136" s="18" t="s">
        <v>1211</v>
      </c>
      <c r="D136" s="7">
        <v>118150</v>
      </c>
      <c r="E136" s="8">
        <v>1024.3599999999999</v>
      </c>
      <c r="F136" s="9">
        <v>8.0000000000000004E-4</v>
      </c>
      <c r="G136" s="56"/>
    </row>
    <row r="137" spans="1:7" x14ac:dyDescent="0.25">
      <c r="A137" s="41" t="s">
        <v>1487</v>
      </c>
      <c r="B137" s="18" t="s">
        <v>1488</v>
      </c>
      <c r="C137" s="18" t="s">
        <v>1362</v>
      </c>
      <c r="D137" s="7">
        <v>40875</v>
      </c>
      <c r="E137" s="8">
        <v>1021</v>
      </c>
      <c r="F137" s="9">
        <v>8.0000000000000004E-4</v>
      </c>
      <c r="G137" s="56"/>
    </row>
    <row r="138" spans="1:7" x14ac:dyDescent="0.25">
      <c r="A138" s="41" t="s">
        <v>1489</v>
      </c>
      <c r="B138" s="18" t="s">
        <v>1490</v>
      </c>
      <c r="C138" s="18" t="s">
        <v>1391</v>
      </c>
      <c r="D138" s="7">
        <v>143000</v>
      </c>
      <c r="E138" s="8">
        <v>979.12</v>
      </c>
      <c r="F138" s="9">
        <v>8.0000000000000004E-4</v>
      </c>
      <c r="G138" s="56"/>
    </row>
    <row r="139" spans="1:7" x14ac:dyDescent="0.25">
      <c r="A139" s="41" t="s">
        <v>1491</v>
      </c>
      <c r="B139" s="18" t="s">
        <v>1492</v>
      </c>
      <c r="C139" s="18" t="s">
        <v>1362</v>
      </c>
      <c r="D139" s="7">
        <v>161000</v>
      </c>
      <c r="E139" s="8">
        <v>938.55</v>
      </c>
      <c r="F139" s="9">
        <v>8.0000000000000004E-4</v>
      </c>
      <c r="G139" s="56"/>
    </row>
    <row r="140" spans="1:7" x14ac:dyDescent="0.25">
      <c r="A140" s="41" t="s">
        <v>1493</v>
      </c>
      <c r="B140" s="18" t="s">
        <v>1494</v>
      </c>
      <c r="C140" s="18" t="s">
        <v>1394</v>
      </c>
      <c r="D140" s="7">
        <v>42800</v>
      </c>
      <c r="E140" s="8">
        <v>931.09</v>
      </c>
      <c r="F140" s="9">
        <v>8.0000000000000004E-4</v>
      </c>
      <c r="G140" s="56"/>
    </row>
    <row r="141" spans="1:7" x14ac:dyDescent="0.25">
      <c r="A141" s="41" t="s">
        <v>1495</v>
      </c>
      <c r="B141" s="18" t="s">
        <v>1496</v>
      </c>
      <c r="C141" s="18" t="s">
        <v>1402</v>
      </c>
      <c r="D141" s="7">
        <v>19750</v>
      </c>
      <c r="E141" s="8">
        <v>919.51</v>
      </c>
      <c r="F141" s="9">
        <v>8.0000000000000004E-4</v>
      </c>
      <c r="G141" s="56"/>
    </row>
    <row r="142" spans="1:7" x14ac:dyDescent="0.25">
      <c r="A142" s="41" t="s">
        <v>1497</v>
      </c>
      <c r="B142" s="18" t="s">
        <v>1498</v>
      </c>
      <c r="C142" s="18" t="s">
        <v>1180</v>
      </c>
      <c r="D142" s="7">
        <v>61100</v>
      </c>
      <c r="E142" s="8">
        <v>915.34</v>
      </c>
      <c r="F142" s="9">
        <v>6.9999999999999999E-4</v>
      </c>
      <c r="G142" s="56"/>
    </row>
    <row r="143" spans="1:7" x14ac:dyDescent="0.25">
      <c r="A143" s="41" t="s">
        <v>1499</v>
      </c>
      <c r="B143" s="18" t="s">
        <v>1500</v>
      </c>
      <c r="C143" s="18" t="s">
        <v>1501</v>
      </c>
      <c r="D143" s="7">
        <v>2100</v>
      </c>
      <c r="E143" s="8">
        <v>900.99</v>
      </c>
      <c r="F143" s="9">
        <v>6.9999999999999999E-4</v>
      </c>
      <c r="G143" s="56"/>
    </row>
    <row r="144" spans="1:7" x14ac:dyDescent="0.25">
      <c r="A144" s="41" t="s">
        <v>1502</v>
      </c>
      <c r="B144" s="18" t="s">
        <v>1503</v>
      </c>
      <c r="C144" s="18" t="s">
        <v>1504</v>
      </c>
      <c r="D144" s="7">
        <v>12000</v>
      </c>
      <c r="E144" s="8">
        <v>863.9</v>
      </c>
      <c r="F144" s="9">
        <v>6.9999999999999999E-4</v>
      </c>
      <c r="G144" s="56"/>
    </row>
    <row r="145" spans="1:7" x14ac:dyDescent="0.25">
      <c r="A145" s="41" t="s">
        <v>1505</v>
      </c>
      <c r="B145" s="18" t="s">
        <v>1506</v>
      </c>
      <c r="C145" s="18" t="s">
        <v>1504</v>
      </c>
      <c r="D145" s="7">
        <v>90000</v>
      </c>
      <c r="E145" s="8">
        <v>808.56</v>
      </c>
      <c r="F145" s="9">
        <v>6.9999999999999999E-4</v>
      </c>
      <c r="G145" s="56"/>
    </row>
    <row r="146" spans="1:7" x14ac:dyDescent="0.25">
      <c r="A146" s="41" t="s">
        <v>1507</v>
      </c>
      <c r="B146" s="18" t="s">
        <v>1508</v>
      </c>
      <c r="C146" s="18" t="s">
        <v>1362</v>
      </c>
      <c r="D146" s="7">
        <v>23750</v>
      </c>
      <c r="E146" s="8">
        <v>797.86</v>
      </c>
      <c r="F146" s="9">
        <v>6.9999999999999999E-4</v>
      </c>
      <c r="G146" s="56"/>
    </row>
    <row r="147" spans="1:7" x14ac:dyDescent="0.25">
      <c r="A147" s="41" t="s">
        <v>1509</v>
      </c>
      <c r="B147" s="18" t="s">
        <v>1510</v>
      </c>
      <c r="C147" s="18" t="s">
        <v>1362</v>
      </c>
      <c r="D147" s="7">
        <v>117000</v>
      </c>
      <c r="E147" s="8">
        <v>790.57</v>
      </c>
      <c r="F147" s="9">
        <v>5.9999999999999995E-4</v>
      </c>
      <c r="G147" s="56"/>
    </row>
    <row r="148" spans="1:7" x14ac:dyDescent="0.25">
      <c r="A148" s="41" t="s">
        <v>1511</v>
      </c>
      <c r="B148" s="18" t="s">
        <v>1512</v>
      </c>
      <c r="C148" s="18" t="s">
        <v>1267</v>
      </c>
      <c r="D148" s="7">
        <v>42700</v>
      </c>
      <c r="E148" s="8">
        <v>766.93</v>
      </c>
      <c r="F148" s="9">
        <v>5.9999999999999995E-4</v>
      </c>
      <c r="G148" s="56"/>
    </row>
    <row r="149" spans="1:7" x14ac:dyDescent="0.25">
      <c r="A149" s="41" t="s">
        <v>1513</v>
      </c>
      <c r="B149" s="18" t="s">
        <v>1514</v>
      </c>
      <c r="C149" s="18" t="s">
        <v>1306</v>
      </c>
      <c r="D149" s="7">
        <v>74250</v>
      </c>
      <c r="E149" s="8">
        <v>764.81</v>
      </c>
      <c r="F149" s="9">
        <v>5.9999999999999995E-4</v>
      </c>
      <c r="G149" s="56"/>
    </row>
    <row r="150" spans="1:7" x14ac:dyDescent="0.25">
      <c r="A150" s="41" t="s">
        <v>1515</v>
      </c>
      <c r="B150" s="18" t="s">
        <v>1516</v>
      </c>
      <c r="C150" s="18" t="s">
        <v>1226</v>
      </c>
      <c r="D150" s="7">
        <v>64000</v>
      </c>
      <c r="E150" s="8">
        <v>762.24</v>
      </c>
      <c r="F150" s="9">
        <v>5.9999999999999995E-4</v>
      </c>
      <c r="G150" s="56"/>
    </row>
    <row r="151" spans="1:7" x14ac:dyDescent="0.25">
      <c r="A151" s="41" t="s">
        <v>1517</v>
      </c>
      <c r="B151" s="18" t="s">
        <v>1518</v>
      </c>
      <c r="C151" s="18" t="s">
        <v>1246</v>
      </c>
      <c r="D151" s="7">
        <v>355000</v>
      </c>
      <c r="E151" s="8">
        <v>750.43</v>
      </c>
      <c r="F151" s="9">
        <v>5.9999999999999995E-4</v>
      </c>
      <c r="G151" s="56"/>
    </row>
    <row r="152" spans="1:7" x14ac:dyDescent="0.25">
      <c r="A152" s="41" t="s">
        <v>1519</v>
      </c>
      <c r="B152" s="18" t="s">
        <v>1520</v>
      </c>
      <c r="C152" s="18" t="s">
        <v>1211</v>
      </c>
      <c r="D152" s="7">
        <v>38225</v>
      </c>
      <c r="E152" s="8">
        <v>738.97</v>
      </c>
      <c r="F152" s="9">
        <v>5.9999999999999995E-4</v>
      </c>
      <c r="G152" s="56"/>
    </row>
    <row r="153" spans="1:7" x14ac:dyDescent="0.25">
      <c r="A153" s="41" t="s">
        <v>1521</v>
      </c>
      <c r="B153" s="18" t="s">
        <v>1522</v>
      </c>
      <c r="C153" s="18" t="s">
        <v>1470</v>
      </c>
      <c r="D153" s="7">
        <v>36400</v>
      </c>
      <c r="E153" s="8">
        <v>706.31</v>
      </c>
      <c r="F153" s="9">
        <v>5.9999999999999995E-4</v>
      </c>
      <c r="G153" s="56"/>
    </row>
    <row r="154" spans="1:7" x14ac:dyDescent="0.25">
      <c r="A154" s="41" t="s">
        <v>1523</v>
      </c>
      <c r="B154" s="18" t="s">
        <v>1524</v>
      </c>
      <c r="C154" s="18" t="s">
        <v>1220</v>
      </c>
      <c r="D154" s="7">
        <v>35400</v>
      </c>
      <c r="E154" s="8">
        <v>653.16999999999996</v>
      </c>
      <c r="F154" s="9">
        <v>5.0000000000000001E-4</v>
      </c>
      <c r="G154" s="56"/>
    </row>
    <row r="155" spans="1:7" x14ac:dyDescent="0.25">
      <c r="A155" s="41" t="s">
        <v>1525</v>
      </c>
      <c r="B155" s="18" t="s">
        <v>1526</v>
      </c>
      <c r="C155" s="18" t="s">
        <v>1470</v>
      </c>
      <c r="D155" s="7">
        <v>100375</v>
      </c>
      <c r="E155" s="8">
        <v>560.64</v>
      </c>
      <c r="F155" s="9">
        <v>5.0000000000000001E-4</v>
      </c>
      <c r="G155" s="56"/>
    </row>
    <row r="156" spans="1:7" x14ac:dyDescent="0.25">
      <c r="A156" s="41" t="s">
        <v>1527</v>
      </c>
      <c r="B156" s="18" t="s">
        <v>1528</v>
      </c>
      <c r="C156" s="18" t="s">
        <v>1319</v>
      </c>
      <c r="D156" s="7">
        <v>17550</v>
      </c>
      <c r="E156" s="8">
        <v>554.75</v>
      </c>
      <c r="F156" s="9">
        <v>5.0000000000000001E-4</v>
      </c>
      <c r="G156" s="56"/>
    </row>
    <row r="157" spans="1:7" x14ac:dyDescent="0.25">
      <c r="A157" s="41" t="s">
        <v>1529</v>
      </c>
      <c r="B157" s="18" t="s">
        <v>1530</v>
      </c>
      <c r="C157" s="18" t="s">
        <v>1189</v>
      </c>
      <c r="D157" s="7">
        <v>320000</v>
      </c>
      <c r="E157" s="8">
        <v>524.58000000000004</v>
      </c>
      <c r="F157" s="9">
        <v>4.0000000000000002E-4</v>
      </c>
      <c r="G157" s="56"/>
    </row>
    <row r="158" spans="1:7" x14ac:dyDescent="0.25">
      <c r="A158" s="41" t="s">
        <v>1531</v>
      </c>
      <c r="B158" s="18" t="s">
        <v>1532</v>
      </c>
      <c r="C158" s="18" t="s">
        <v>1246</v>
      </c>
      <c r="D158" s="7">
        <v>16500</v>
      </c>
      <c r="E158" s="8">
        <v>503.27</v>
      </c>
      <c r="F158" s="9">
        <v>4.0000000000000002E-4</v>
      </c>
      <c r="G158" s="56"/>
    </row>
    <row r="159" spans="1:7" x14ac:dyDescent="0.25">
      <c r="A159" s="41" t="s">
        <v>1235</v>
      </c>
      <c r="B159" s="18" t="s">
        <v>1236</v>
      </c>
      <c r="C159" s="18" t="s">
        <v>1237</v>
      </c>
      <c r="D159" s="7">
        <v>41952</v>
      </c>
      <c r="E159" s="8">
        <v>502.14</v>
      </c>
      <c r="F159" s="9">
        <v>4.0000000000000002E-4</v>
      </c>
      <c r="G159" s="56"/>
    </row>
    <row r="160" spans="1:7" x14ac:dyDescent="0.25">
      <c r="A160" s="41" t="s">
        <v>1533</v>
      </c>
      <c r="B160" s="18" t="s">
        <v>1534</v>
      </c>
      <c r="C160" s="18" t="s">
        <v>1267</v>
      </c>
      <c r="D160" s="7">
        <v>83000</v>
      </c>
      <c r="E160" s="8">
        <v>499.58</v>
      </c>
      <c r="F160" s="9">
        <v>4.0000000000000002E-4</v>
      </c>
      <c r="G160" s="56"/>
    </row>
    <row r="161" spans="1:7" x14ac:dyDescent="0.25">
      <c r="A161" s="41" t="s">
        <v>1535</v>
      </c>
      <c r="B161" s="18" t="s">
        <v>1536</v>
      </c>
      <c r="C161" s="18" t="s">
        <v>1504</v>
      </c>
      <c r="D161" s="7">
        <v>14100</v>
      </c>
      <c r="E161" s="8">
        <v>465.68</v>
      </c>
      <c r="F161" s="9">
        <v>4.0000000000000002E-4</v>
      </c>
      <c r="G161" s="56"/>
    </row>
    <row r="162" spans="1:7" x14ac:dyDescent="0.25">
      <c r="A162" s="41" t="s">
        <v>1537</v>
      </c>
      <c r="B162" s="18" t="s">
        <v>1538</v>
      </c>
      <c r="C162" s="18" t="s">
        <v>1283</v>
      </c>
      <c r="D162" s="7">
        <v>39750</v>
      </c>
      <c r="E162" s="8">
        <v>438.72</v>
      </c>
      <c r="F162" s="9">
        <v>4.0000000000000002E-4</v>
      </c>
      <c r="G162" s="56"/>
    </row>
    <row r="163" spans="1:7" x14ac:dyDescent="0.25">
      <c r="A163" s="41" t="s">
        <v>1539</v>
      </c>
      <c r="B163" s="18" t="s">
        <v>1540</v>
      </c>
      <c r="C163" s="18" t="s">
        <v>1220</v>
      </c>
      <c r="D163" s="7">
        <v>28500</v>
      </c>
      <c r="E163" s="8">
        <v>410.31</v>
      </c>
      <c r="F163" s="9">
        <v>2.9999999999999997E-4</v>
      </c>
      <c r="G163" s="56"/>
    </row>
    <row r="164" spans="1:7" x14ac:dyDescent="0.25">
      <c r="A164" s="41" t="s">
        <v>1541</v>
      </c>
      <c r="B164" s="18" t="s">
        <v>1542</v>
      </c>
      <c r="C164" s="18" t="s">
        <v>1283</v>
      </c>
      <c r="D164" s="7">
        <v>20000</v>
      </c>
      <c r="E164" s="8">
        <v>394.68</v>
      </c>
      <c r="F164" s="9">
        <v>2.9999999999999997E-4</v>
      </c>
      <c r="G164" s="56"/>
    </row>
    <row r="165" spans="1:7" x14ac:dyDescent="0.25">
      <c r="A165" s="41" t="s">
        <v>1543</v>
      </c>
      <c r="B165" s="18" t="s">
        <v>1544</v>
      </c>
      <c r="C165" s="18" t="s">
        <v>1504</v>
      </c>
      <c r="D165" s="7">
        <v>16800</v>
      </c>
      <c r="E165" s="8">
        <v>368.26</v>
      </c>
      <c r="F165" s="9">
        <v>2.9999999999999997E-4</v>
      </c>
      <c r="G165" s="56"/>
    </row>
    <row r="166" spans="1:7" x14ac:dyDescent="0.25">
      <c r="A166" s="41" t="s">
        <v>1545</v>
      </c>
      <c r="B166" s="18" t="s">
        <v>1546</v>
      </c>
      <c r="C166" s="18" t="s">
        <v>1220</v>
      </c>
      <c r="D166" s="7">
        <v>9400</v>
      </c>
      <c r="E166" s="8">
        <v>312.94</v>
      </c>
      <c r="F166" s="9">
        <v>2.9999999999999997E-4</v>
      </c>
      <c r="G166" s="56"/>
    </row>
    <row r="167" spans="1:7" x14ac:dyDescent="0.25">
      <c r="A167" s="41" t="s">
        <v>1547</v>
      </c>
      <c r="B167" s="18" t="s">
        <v>1548</v>
      </c>
      <c r="C167" s="18" t="s">
        <v>1470</v>
      </c>
      <c r="D167" s="7">
        <v>90000</v>
      </c>
      <c r="E167" s="8">
        <v>307.39999999999998</v>
      </c>
      <c r="F167" s="9">
        <v>2.9999999999999997E-4</v>
      </c>
      <c r="G167" s="56"/>
    </row>
    <row r="168" spans="1:7" x14ac:dyDescent="0.25">
      <c r="A168" s="41" t="s">
        <v>1549</v>
      </c>
      <c r="B168" s="18" t="s">
        <v>1550</v>
      </c>
      <c r="C168" s="18" t="s">
        <v>1189</v>
      </c>
      <c r="D168" s="7">
        <v>41000</v>
      </c>
      <c r="E168" s="8">
        <v>303.48</v>
      </c>
      <c r="F168" s="9">
        <v>2.0000000000000001E-4</v>
      </c>
      <c r="G168" s="56"/>
    </row>
    <row r="169" spans="1:7" x14ac:dyDescent="0.25">
      <c r="A169" s="41" t="s">
        <v>1551</v>
      </c>
      <c r="B169" s="18" t="s">
        <v>1552</v>
      </c>
      <c r="C169" s="18" t="s">
        <v>1470</v>
      </c>
      <c r="D169" s="7">
        <v>47500</v>
      </c>
      <c r="E169" s="8">
        <v>293.74</v>
      </c>
      <c r="F169" s="9">
        <v>2.0000000000000001E-4</v>
      </c>
      <c r="G169" s="56"/>
    </row>
    <row r="170" spans="1:7" x14ac:dyDescent="0.25">
      <c r="A170" s="41" t="s">
        <v>1553</v>
      </c>
      <c r="B170" s="18" t="s">
        <v>1554</v>
      </c>
      <c r="C170" s="18" t="s">
        <v>1234</v>
      </c>
      <c r="D170" s="7">
        <v>13212</v>
      </c>
      <c r="E170" s="8">
        <v>262.86</v>
      </c>
      <c r="F170" s="9">
        <v>2.0000000000000001E-4</v>
      </c>
      <c r="G170" s="56"/>
    </row>
    <row r="171" spans="1:7" x14ac:dyDescent="0.25">
      <c r="A171" s="41" t="s">
        <v>1184</v>
      </c>
      <c r="B171" s="18" t="s">
        <v>1185</v>
      </c>
      <c r="C171" s="18" t="s">
        <v>1186</v>
      </c>
      <c r="D171" s="7">
        <v>1350</v>
      </c>
      <c r="E171" s="8">
        <v>166.67</v>
      </c>
      <c r="F171" s="9">
        <v>1E-4</v>
      </c>
      <c r="G171" s="56"/>
    </row>
    <row r="172" spans="1:7" x14ac:dyDescent="0.25">
      <c r="A172" s="41" t="s">
        <v>1250</v>
      </c>
      <c r="B172" s="18" t="s">
        <v>1251</v>
      </c>
      <c r="C172" s="18" t="s">
        <v>1180</v>
      </c>
      <c r="D172" s="7">
        <v>4000</v>
      </c>
      <c r="E172" s="8">
        <v>135.86000000000001</v>
      </c>
      <c r="F172" s="9">
        <v>1E-4</v>
      </c>
      <c r="G172" s="56"/>
    </row>
    <row r="173" spans="1:7" x14ac:dyDescent="0.25">
      <c r="A173" s="41" t="s">
        <v>1555</v>
      </c>
      <c r="B173" s="18" t="s">
        <v>1556</v>
      </c>
      <c r="C173" s="18" t="s">
        <v>1557</v>
      </c>
      <c r="D173" s="7">
        <v>2035</v>
      </c>
      <c r="E173" s="8">
        <v>33.86</v>
      </c>
      <c r="F173" s="31" t="s">
        <v>895</v>
      </c>
      <c r="G173" s="56"/>
    </row>
    <row r="174" spans="1:7" x14ac:dyDescent="0.25">
      <c r="A174" s="41" t="s">
        <v>1558</v>
      </c>
      <c r="B174" s="18" t="s">
        <v>1559</v>
      </c>
      <c r="C174" s="18" t="s">
        <v>1425</v>
      </c>
      <c r="D174" s="7">
        <v>5000</v>
      </c>
      <c r="E174" s="8">
        <v>11.77</v>
      </c>
      <c r="F174" s="31" t="s">
        <v>895</v>
      </c>
      <c r="G174" s="56"/>
    </row>
    <row r="175" spans="1:7" x14ac:dyDescent="0.25">
      <c r="A175" s="57" t="s">
        <v>130</v>
      </c>
      <c r="B175" s="19"/>
      <c r="C175" s="19"/>
      <c r="D175" s="10"/>
      <c r="E175" s="21">
        <v>898777.2</v>
      </c>
      <c r="F175" s="22">
        <v>0.73450000000000004</v>
      </c>
      <c r="G175" s="58"/>
    </row>
    <row r="176" spans="1:7" x14ac:dyDescent="0.25">
      <c r="A176" s="57" t="s">
        <v>1256</v>
      </c>
      <c r="B176" s="18"/>
      <c r="C176" s="18"/>
      <c r="D176" s="7"/>
      <c r="E176" s="8"/>
      <c r="F176" s="9"/>
      <c r="G176" s="56"/>
    </row>
    <row r="177" spans="1:7" x14ac:dyDescent="0.25">
      <c r="A177" s="57" t="s">
        <v>130</v>
      </c>
      <c r="B177" s="18"/>
      <c r="C177" s="18"/>
      <c r="D177" s="7"/>
      <c r="E177" s="23" t="s">
        <v>127</v>
      </c>
      <c r="F177" s="24" t="s">
        <v>127</v>
      </c>
      <c r="G177" s="56"/>
    </row>
    <row r="178" spans="1:7" x14ac:dyDescent="0.25">
      <c r="A178" s="59" t="s">
        <v>142</v>
      </c>
      <c r="B178" s="38"/>
      <c r="C178" s="38"/>
      <c r="D178" s="39"/>
      <c r="E178" s="15">
        <v>898777.2</v>
      </c>
      <c r="F178" s="16">
        <v>0.73450000000000004</v>
      </c>
      <c r="G178" s="58"/>
    </row>
    <row r="179" spans="1:7" x14ac:dyDescent="0.25">
      <c r="A179" s="41"/>
      <c r="B179" s="18"/>
      <c r="C179" s="18"/>
      <c r="D179" s="7"/>
      <c r="E179" s="8"/>
      <c r="F179" s="9"/>
      <c r="G179" s="56"/>
    </row>
    <row r="180" spans="1:7" x14ac:dyDescent="0.25">
      <c r="A180" s="57" t="s">
        <v>1560</v>
      </c>
      <c r="B180" s="18"/>
      <c r="C180" s="18"/>
      <c r="D180" s="7"/>
      <c r="E180" s="8"/>
      <c r="F180" s="9"/>
      <c r="G180" s="56"/>
    </row>
    <row r="181" spans="1:7" x14ac:dyDescent="0.25">
      <c r="A181" s="57" t="s">
        <v>1561</v>
      </c>
      <c r="B181" s="18"/>
      <c r="C181" s="18"/>
      <c r="D181" s="7"/>
      <c r="E181" s="8"/>
      <c r="F181" s="9"/>
      <c r="G181" s="56"/>
    </row>
    <row r="182" spans="1:7" x14ac:dyDescent="0.25">
      <c r="A182" s="41" t="s">
        <v>1562</v>
      </c>
      <c r="B182" s="18"/>
      <c r="C182" s="18"/>
      <c r="D182" s="25">
        <v>-5000</v>
      </c>
      <c r="E182" s="12">
        <v>-11.84</v>
      </c>
      <c r="F182" s="90" t="s">
        <v>688</v>
      </c>
      <c r="G182" s="56"/>
    </row>
    <row r="183" spans="1:7" x14ac:dyDescent="0.25">
      <c r="A183" s="41" t="s">
        <v>1563</v>
      </c>
      <c r="B183" s="18"/>
      <c r="C183" s="18"/>
      <c r="D183" s="25">
        <v>-2035</v>
      </c>
      <c r="E183" s="12">
        <v>-34.1</v>
      </c>
      <c r="F183" s="90" t="s">
        <v>688</v>
      </c>
      <c r="G183" s="56"/>
    </row>
    <row r="184" spans="1:7" x14ac:dyDescent="0.25">
      <c r="A184" s="41" t="s">
        <v>1564</v>
      </c>
      <c r="B184" s="18"/>
      <c r="C184" s="18"/>
      <c r="D184" s="25">
        <v>-3300</v>
      </c>
      <c r="E184" s="12">
        <v>-98.63</v>
      </c>
      <c r="F184" s="13">
        <v>-8.0000000000000007E-5</v>
      </c>
      <c r="G184" s="56"/>
    </row>
    <row r="185" spans="1:7" x14ac:dyDescent="0.25">
      <c r="A185" s="41" t="s">
        <v>1565</v>
      </c>
      <c r="B185" s="18"/>
      <c r="C185" s="18"/>
      <c r="D185" s="25">
        <v>-4000</v>
      </c>
      <c r="E185" s="12">
        <v>-137</v>
      </c>
      <c r="F185" s="13">
        <v>-1.11E-4</v>
      </c>
      <c r="G185" s="56"/>
    </row>
    <row r="186" spans="1:7" x14ac:dyDescent="0.25">
      <c r="A186" s="41" t="s">
        <v>1566</v>
      </c>
      <c r="B186" s="18"/>
      <c r="C186" s="18"/>
      <c r="D186" s="25">
        <v>-1350</v>
      </c>
      <c r="E186" s="12">
        <v>-168.1</v>
      </c>
      <c r="F186" s="13">
        <v>-1.37E-4</v>
      </c>
      <c r="G186" s="56"/>
    </row>
    <row r="187" spans="1:7" x14ac:dyDescent="0.25">
      <c r="A187" s="41" t="s">
        <v>1567</v>
      </c>
      <c r="B187" s="18"/>
      <c r="C187" s="18"/>
      <c r="D187" s="25">
        <v>-13212</v>
      </c>
      <c r="E187" s="12">
        <v>-264.92</v>
      </c>
      <c r="F187" s="13">
        <v>-2.1599999999999999E-4</v>
      </c>
      <c r="G187" s="56"/>
    </row>
    <row r="188" spans="1:7" x14ac:dyDescent="0.25">
      <c r="A188" s="41" t="s">
        <v>1568</v>
      </c>
      <c r="B188" s="18"/>
      <c r="C188" s="18"/>
      <c r="D188" s="25">
        <v>-47500</v>
      </c>
      <c r="E188" s="12">
        <v>-296.20999999999998</v>
      </c>
      <c r="F188" s="13">
        <v>-2.42E-4</v>
      </c>
      <c r="G188" s="56"/>
    </row>
    <row r="189" spans="1:7" x14ac:dyDescent="0.25">
      <c r="A189" s="41" t="s">
        <v>1569</v>
      </c>
      <c r="B189" s="18"/>
      <c r="C189" s="18"/>
      <c r="D189" s="25">
        <v>-41000</v>
      </c>
      <c r="E189" s="12">
        <v>-305.74</v>
      </c>
      <c r="F189" s="13">
        <v>-2.4899999999999998E-4</v>
      </c>
      <c r="G189" s="56"/>
    </row>
    <row r="190" spans="1:7" x14ac:dyDescent="0.25">
      <c r="A190" s="41" t="s">
        <v>1570</v>
      </c>
      <c r="B190" s="18"/>
      <c r="C190" s="18"/>
      <c r="D190" s="25">
        <v>-90000</v>
      </c>
      <c r="E190" s="12">
        <v>-309.87</v>
      </c>
      <c r="F190" s="13">
        <v>-2.5300000000000002E-4</v>
      </c>
      <c r="G190" s="56"/>
    </row>
    <row r="191" spans="1:7" x14ac:dyDescent="0.25">
      <c r="A191" s="41" t="s">
        <v>1571</v>
      </c>
      <c r="B191" s="18"/>
      <c r="C191" s="18"/>
      <c r="D191" s="25">
        <v>-9400</v>
      </c>
      <c r="E191" s="12">
        <v>-314.77</v>
      </c>
      <c r="F191" s="13">
        <v>-2.5700000000000001E-4</v>
      </c>
      <c r="G191" s="56"/>
    </row>
    <row r="192" spans="1:7" x14ac:dyDescent="0.25">
      <c r="A192" s="41" t="s">
        <v>1572</v>
      </c>
      <c r="B192" s="18"/>
      <c r="C192" s="18"/>
      <c r="D192" s="25">
        <v>-16800</v>
      </c>
      <c r="E192" s="12">
        <v>-371.36</v>
      </c>
      <c r="F192" s="13">
        <v>-3.0299999999999999E-4</v>
      </c>
      <c r="G192" s="56"/>
    </row>
    <row r="193" spans="1:7" x14ac:dyDescent="0.25">
      <c r="A193" s="41" t="s">
        <v>1573</v>
      </c>
      <c r="B193" s="18"/>
      <c r="C193" s="18"/>
      <c r="D193" s="25">
        <v>-20000</v>
      </c>
      <c r="E193" s="12">
        <v>-397.92</v>
      </c>
      <c r="F193" s="13">
        <v>-3.2499999999999999E-4</v>
      </c>
      <c r="G193" s="56"/>
    </row>
    <row r="194" spans="1:7" x14ac:dyDescent="0.25">
      <c r="A194" s="41" t="s">
        <v>1574</v>
      </c>
      <c r="B194" s="18"/>
      <c r="C194" s="18"/>
      <c r="D194" s="25">
        <v>-28500</v>
      </c>
      <c r="E194" s="12">
        <v>-412.89</v>
      </c>
      <c r="F194" s="13">
        <v>-3.3700000000000001E-4</v>
      </c>
      <c r="G194" s="56"/>
    </row>
    <row r="195" spans="1:7" x14ac:dyDescent="0.25">
      <c r="A195" s="41" t="s">
        <v>1575</v>
      </c>
      <c r="B195" s="18"/>
      <c r="C195" s="18"/>
      <c r="D195" s="25">
        <v>-39750</v>
      </c>
      <c r="E195" s="12">
        <v>-442.24</v>
      </c>
      <c r="F195" s="13">
        <v>-3.6099999999999999E-4</v>
      </c>
      <c r="G195" s="56"/>
    </row>
    <row r="196" spans="1:7" x14ac:dyDescent="0.25">
      <c r="A196" s="41" t="s">
        <v>1576</v>
      </c>
      <c r="B196" s="18"/>
      <c r="C196" s="18"/>
      <c r="D196" s="25">
        <v>-14100</v>
      </c>
      <c r="E196" s="12">
        <v>-469.86</v>
      </c>
      <c r="F196" s="13">
        <v>-3.8400000000000001E-4</v>
      </c>
      <c r="G196" s="56"/>
    </row>
    <row r="197" spans="1:7" x14ac:dyDescent="0.25">
      <c r="A197" s="41" t="s">
        <v>1577</v>
      </c>
      <c r="B197" s="18"/>
      <c r="C197" s="18"/>
      <c r="D197" s="25">
        <v>-83000</v>
      </c>
      <c r="E197" s="12">
        <v>-503.98</v>
      </c>
      <c r="F197" s="13">
        <v>-4.1100000000000002E-4</v>
      </c>
      <c r="G197" s="56"/>
    </row>
    <row r="198" spans="1:7" x14ac:dyDescent="0.25">
      <c r="A198" s="41" t="s">
        <v>1578</v>
      </c>
      <c r="B198" s="18"/>
      <c r="C198" s="18"/>
      <c r="D198" s="25">
        <v>-41952</v>
      </c>
      <c r="E198" s="12">
        <v>-506.49</v>
      </c>
      <c r="F198" s="13">
        <v>-4.1399999999999998E-4</v>
      </c>
      <c r="G198" s="56"/>
    </row>
    <row r="199" spans="1:7" x14ac:dyDescent="0.25">
      <c r="A199" s="41" t="s">
        <v>1579</v>
      </c>
      <c r="B199" s="18"/>
      <c r="C199" s="18"/>
      <c r="D199" s="25">
        <v>-16500</v>
      </c>
      <c r="E199" s="12">
        <v>-506.82</v>
      </c>
      <c r="F199" s="13">
        <v>-4.1399999999999998E-4</v>
      </c>
      <c r="G199" s="56"/>
    </row>
    <row r="200" spans="1:7" x14ac:dyDescent="0.25">
      <c r="A200" s="41" t="s">
        <v>1580</v>
      </c>
      <c r="B200" s="18"/>
      <c r="C200" s="18"/>
      <c r="D200" s="25">
        <v>-320000</v>
      </c>
      <c r="E200" s="12">
        <v>-527.87</v>
      </c>
      <c r="F200" s="13">
        <v>-4.3100000000000001E-4</v>
      </c>
      <c r="G200" s="56"/>
    </row>
    <row r="201" spans="1:7" x14ac:dyDescent="0.25">
      <c r="A201" s="41" t="s">
        <v>1581</v>
      </c>
      <c r="B201" s="18"/>
      <c r="C201" s="18"/>
      <c r="D201" s="25">
        <v>-17550</v>
      </c>
      <c r="E201" s="12">
        <v>-558.28</v>
      </c>
      <c r="F201" s="13">
        <v>-4.5600000000000003E-4</v>
      </c>
      <c r="G201" s="56"/>
    </row>
    <row r="202" spans="1:7" x14ac:dyDescent="0.25">
      <c r="A202" s="41" t="s">
        <v>1582</v>
      </c>
      <c r="B202" s="18"/>
      <c r="C202" s="18"/>
      <c r="D202" s="25">
        <v>-100375</v>
      </c>
      <c r="E202" s="12">
        <v>-564.86</v>
      </c>
      <c r="F202" s="13">
        <v>-4.6099999999999998E-4</v>
      </c>
      <c r="G202" s="56"/>
    </row>
    <row r="203" spans="1:7" x14ac:dyDescent="0.25">
      <c r="A203" s="41" t="s">
        <v>1583</v>
      </c>
      <c r="B203" s="18"/>
      <c r="C203" s="18"/>
      <c r="D203" s="25">
        <v>-35400</v>
      </c>
      <c r="E203" s="12">
        <v>-657.09</v>
      </c>
      <c r="F203" s="13">
        <v>-5.3700000000000004E-4</v>
      </c>
      <c r="G203" s="56"/>
    </row>
    <row r="204" spans="1:7" x14ac:dyDescent="0.25">
      <c r="A204" s="41" t="s">
        <v>1584</v>
      </c>
      <c r="B204" s="18"/>
      <c r="C204" s="18"/>
      <c r="D204" s="25">
        <v>-36400</v>
      </c>
      <c r="E204" s="12">
        <v>-712.37</v>
      </c>
      <c r="F204" s="13">
        <v>-5.8200000000000005E-4</v>
      </c>
      <c r="G204" s="56"/>
    </row>
    <row r="205" spans="1:7" x14ac:dyDescent="0.25">
      <c r="A205" s="41" t="s">
        <v>1585</v>
      </c>
      <c r="B205" s="18"/>
      <c r="C205" s="18"/>
      <c r="D205" s="25">
        <v>-38225</v>
      </c>
      <c r="E205" s="12">
        <v>-742.43</v>
      </c>
      <c r="F205" s="13">
        <v>-6.0599999999999998E-4</v>
      </c>
      <c r="G205" s="56"/>
    </row>
    <row r="206" spans="1:7" x14ac:dyDescent="0.25">
      <c r="A206" s="41" t="s">
        <v>1586</v>
      </c>
      <c r="B206" s="18"/>
      <c r="C206" s="18"/>
      <c r="D206" s="25">
        <v>-355000</v>
      </c>
      <c r="E206" s="12">
        <v>-756.26</v>
      </c>
      <c r="F206" s="13">
        <v>-6.1799999999999995E-4</v>
      </c>
      <c r="G206" s="56"/>
    </row>
    <row r="207" spans="1:7" x14ac:dyDescent="0.25">
      <c r="A207" s="41" t="s">
        <v>1587</v>
      </c>
      <c r="B207" s="18"/>
      <c r="C207" s="18"/>
      <c r="D207" s="25">
        <v>-64000</v>
      </c>
      <c r="E207" s="12">
        <v>-766.37</v>
      </c>
      <c r="F207" s="13">
        <v>-6.2600000000000004E-4</v>
      </c>
      <c r="G207" s="56"/>
    </row>
    <row r="208" spans="1:7" x14ac:dyDescent="0.25">
      <c r="A208" s="41" t="s">
        <v>1588</v>
      </c>
      <c r="B208" s="18"/>
      <c r="C208" s="18"/>
      <c r="D208" s="25">
        <v>-42700</v>
      </c>
      <c r="E208" s="12">
        <v>-767.36</v>
      </c>
      <c r="F208" s="13">
        <v>-6.2699999999999995E-4</v>
      </c>
      <c r="G208" s="56"/>
    </row>
    <row r="209" spans="1:7" x14ac:dyDescent="0.25">
      <c r="A209" s="41" t="s">
        <v>1589</v>
      </c>
      <c r="B209" s="18"/>
      <c r="C209" s="18"/>
      <c r="D209" s="25">
        <v>-74250</v>
      </c>
      <c r="E209" s="12">
        <v>-769.08</v>
      </c>
      <c r="F209" s="13">
        <v>-6.2799999999999998E-4</v>
      </c>
      <c r="G209" s="56"/>
    </row>
    <row r="210" spans="1:7" x14ac:dyDescent="0.25">
      <c r="A210" s="41" t="s">
        <v>1590</v>
      </c>
      <c r="B210" s="18"/>
      <c r="C210" s="18"/>
      <c r="D210" s="25">
        <v>-117000</v>
      </c>
      <c r="E210" s="12">
        <v>-797.82</v>
      </c>
      <c r="F210" s="13">
        <v>-6.5200000000000002E-4</v>
      </c>
      <c r="G210" s="56"/>
    </row>
    <row r="211" spans="1:7" x14ac:dyDescent="0.25">
      <c r="A211" s="41" t="s">
        <v>1591</v>
      </c>
      <c r="B211" s="18"/>
      <c r="C211" s="18"/>
      <c r="D211" s="25">
        <v>-23750</v>
      </c>
      <c r="E211" s="12">
        <v>-804.38</v>
      </c>
      <c r="F211" s="13">
        <v>-6.5700000000000003E-4</v>
      </c>
      <c r="G211" s="56"/>
    </row>
    <row r="212" spans="1:7" x14ac:dyDescent="0.25">
      <c r="A212" s="41" t="s">
        <v>1592</v>
      </c>
      <c r="B212" s="18"/>
      <c r="C212" s="18"/>
      <c r="D212" s="25">
        <v>-90000</v>
      </c>
      <c r="E212" s="12">
        <v>-815.09</v>
      </c>
      <c r="F212" s="13">
        <v>-6.6600000000000003E-4</v>
      </c>
      <c r="G212" s="56"/>
    </row>
    <row r="213" spans="1:7" x14ac:dyDescent="0.25">
      <c r="A213" s="41" t="s">
        <v>1593</v>
      </c>
      <c r="B213" s="18"/>
      <c r="C213" s="18"/>
      <c r="D213" s="25">
        <v>-12000</v>
      </c>
      <c r="E213" s="12">
        <v>-871.48</v>
      </c>
      <c r="F213" s="13">
        <v>-7.1199999999999996E-4</v>
      </c>
      <c r="G213" s="56"/>
    </row>
    <row r="214" spans="1:7" x14ac:dyDescent="0.25">
      <c r="A214" s="41" t="s">
        <v>1594</v>
      </c>
      <c r="B214" s="18"/>
      <c r="C214" s="18"/>
      <c r="D214" s="25">
        <v>-2100</v>
      </c>
      <c r="E214" s="12">
        <v>-908.5</v>
      </c>
      <c r="F214" s="13">
        <v>-7.4200000000000004E-4</v>
      </c>
      <c r="G214" s="56"/>
    </row>
    <row r="215" spans="1:7" x14ac:dyDescent="0.25">
      <c r="A215" s="41" t="s">
        <v>1595</v>
      </c>
      <c r="B215" s="18"/>
      <c r="C215" s="18"/>
      <c r="D215" s="25">
        <v>-61100</v>
      </c>
      <c r="E215" s="12">
        <v>-920.26</v>
      </c>
      <c r="F215" s="13">
        <v>-7.5199999999999996E-4</v>
      </c>
      <c r="G215" s="56"/>
    </row>
    <row r="216" spans="1:7" x14ac:dyDescent="0.25">
      <c r="A216" s="41" t="s">
        <v>1596</v>
      </c>
      <c r="B216" s="18"/>
      <c r="C216" s="18"/>
      <c r="D216" s="25">
        <v>-19750</v>
      </c>
      <c r="E216" s="12">
        <v>-926.88</v>
      </c>
      <c r="F216" s="13">
        <v>-7.5699999999999997E-4</v>
      </c>
      <c r="G216" s="56"/>
    </row>
    <row r="217" spans="1:7" x14ac:dyDescent="0.25">
      <c r="A217" s="41" t="s">
        <v>1597</v>
      </c>
      <c r="B217" s="18"/>
      <c r="C217" s="18"/>
      <c r="D217" s="25">
        <v>-42800</v>
      </c>
      <c r="E217" s="12">
        <v>-938.37</v>
      </c>
      <c r="F217" s="13">
        <v>-7.67E-4</v>
      </c>
      <c r="G217" s="56"/>
    </row>
    <row r="218" spans="1:7" x14ac:dyDescent="0.25">
      <c r="A218" s="41" t="s">
        <v>1598</v>
      </c>
      <c r="B218" s="18"/>
      <c r="C218" s="18"/>
      <c r="D218" s="25">
        <v>-161000</v>
      </c>
      <c r="E218" s="12">
        <v>-946.6</v>
      </c>
      <c r="F218" s="13">
        <v>-7.7300000000000003E-4</v>
      </c>
      <c r="G218" s="56"/>
    </row>
    <row r="219" spans="1:7" x14ac:dyDescent="0.25">
      <c r="A219" s="41" t="s">
        <v>1599</v>
      </c>
      <c r="B219" s="18"/>
      <c r="C219" s="18"/>
      <c r="D219" s="25">
        <v>-143000</v>
      </c>
      <c r="E219" s="12">
        <v>-987.34</v>
      </c>
      <c r="F219" s="13">
        <v>-8.0699999999999999E-4</v>
      </c>
      <c r="G219" s="56"/>
    </row>
    <row r="220" spans="1:7" x14ac:dyDescent="0.25">
      <c r="A220" s="41" t="s">
        <v>1600</v>
      </c>
      <c r="B220" s="18"/>
      <c r="C220" s="18"/>
      <c r="D220" s="25">
        <v>-40875</v>
      </c>
      <c r="E220" s="12">
        <v>-1028.8</v>
      </c>
      <c r="F220" s="13">
        <v>-8.4099999999999995E-4</v>
      </c>
      <c r="G220" s="56"/>
    </row>
    <row r="221" spans="1:7" x14ac:dyDescent="0.25">
      <c r="A221" s="41" t="s">
        <v>1601</v>
      </c>
      <c r="B221" s="18"/>
      <c r="C221" s="18"/>
      <c r="D221" s="25">
        <v>-118150</v>
      </c>
      <c r="E221" s="12">
        <v>-1029.56</v>
      </c>
      <c r="F221" s="13">
        <v>-8.4099999999999995E-4</v>
      </c>
      <c r="G221" s="56"/>
    </row>
    <row r="222" spans="1:7" x14ac:dyDescent="0.25">
      <c r="A222" s="41" t="s">
        <v>1602</v>
      </c>
      <c r="B222" s="18"/>
      <c r="C222" s="18"/>
      <c r="D222" s="25">
        <v>-151250</v>
      </c>
      <c r="E222" s="12">
        <v>-1039.69</v>
      </c>
      <c r="F222" s="13">
        <v>-8.4900000000000004E-4</v>
      </c>
      <c r="G222" s="56"/>
    </row>
    <row r="223" spans="1:7" x14ac:dyDescent="0.25">
      <c r="A223" s="41" t="s">
        <v>1603</v>
      </c>
      <c r="B223" s="18"/>
      <c r="C223" s="18"/>
      <c r="D223" s="25">
        <v>-4250</v>
      </c>
      <c r="E223" s="12">
        <v>-1124.32</v>
      </c>
      <c r="F223" s="13">
        <v>-9.19E-4</v>
      </c>
      <c r="G223" s="56"/>
    </row>
    <row r="224" spans="1:7" x14ac:dyDescent="0.25">
      <c r="A224" s="41" t="s">
        <v>1604</v>
      </c>
      <c r="B224" s="18"/>
      <c r="C224" s="18"/>
      <c r="D224" s="25">
        <v>-68600</v>
      </c>
      <c r="E224" s="12">
        <v>-1155.0899999999999</v>
      </c>
      <c r="F224" s="13">
        <v>-9.4399999999999996E-4</v>
      </c>
      <c r="G224" s="56"/>
    </row>
    <row r="225" spans="1:7" x14ac:dyDescent="0.25">
      <c r="A225" s="41" t="s">
        <v>1605</v>
      </c>
      <c r="B225" s="18"/>
      <c r="C225" s="18"/>
      <c r="D225" s="25">
        <v>-4260</v>
      </c>
      <c r="E225" s="12">
        <v>-1250.48</v>
      </c>
      <c r="F225" s="13">
        <v>-1.0219999999999999E-3</v>
      </c>
      <c r="G225" s="56"/>
    </row>
    <row r="226" spans="1:7" x14ac:dyDescent="0.25">
      <c r="A226" s="41" t="s">
        <v>1606</v>
      </c>
      <c r="B226" s="18"/>
      <c r="C226" s="18"/>
      <c r="D226" s="25">
        <v>-168000</v>
      </c>
      <c r="E226" s="12">
        <v>-1320.73</v>
      </c>
      <c r="F226" s="13">
        <v>-1.0790000000000001E-3</v>
      </c>
      <c r="G226" s="56"/>
    </row>
    <row r="227" spans="1:7" x14ac:dyDescent="0.25">
      <c r="A227" s="41" t="s">
        <v>1607</v>
      </c>
      <c r="B227" s="18"/>
      <c r="C227" s="18"/>
      <c r="D227" s="25">
        <v>-70000</v>
      </c>
      <c r="E227" s="12">
        <v>-1421.6</v>
      </c>
      <c r="F227" s="13">
        <v>-1.1620000000000001E-3</v>
      </c>
      <c r="G227" s="56"/>
    </row>
    <row r="228" spans="1:7" x14ac:dyDescent="0.25">
      <c r="A228" s="41" t="s">
        <v>1608</v>
      </c>
      <c r="B228" s="18"/>
      <c r="C228" s="18"/>
      <c r="D228" s="25">
        <v>-78750</v>
      </c>
      <c r="E228" s="12">
        <v>-1464.12</v>
      </c>
      <c r="F228" s="13">
        <v>-1.196E-3</v>
      </c>
      <c r="G228" s="56"/>
    </row>
    <row r="229" spans="1:7" x14ac:dyDescent="0.25">
      <c r="A229" s="41" t="s">
        <v>1609</v>
      </c>
      <c r="B229" s="18"/>
      <c r="C229" s="18"/>
      <c r="D229" s="25">
        <v>-20400</v>
      </c>
      <c r="E229" s="12">
        <v>-1487.79</v>
      </c>
      <c r="F229" s="13">
        <v>-1.2160000000000001E-3</v>
      </c>
      <c r="G229" s="56"/>
    </row>
    <row r="230" spans="1:7" x14ac:dyDescent="0.25">
      <c r="A230" s="41" t="s">
        <v>1610</v>
      </c>
      <c r="B230" s="18"/>
      <c r="C230" s="18"/>
      <c r="D230" s="25">
        <v>-622200</v>
      </c>
      <c r="E230" s="12">
        <v>-1506.53</v>
      </c>
      <c r="F230" s="13">
        <v>-1.2310000000000001E-3</v>
      </c>
      <c r="G230" s="56"/>
    </row>
    <row r="231" spans="1:7" x14ac:dyDescent="0.25">
      <c r="A231" s="41" t="s">
        <v>1611</v>
      </c>
      <c r="B231" s="18"/>
      <c r="C231" s="18"/>
      <c r="D231" s="25">
        <v>-223200</v>
      </c>
      <c r="E231" s="12">
        <v>-1566.19</v>
      </c>
      <c r="F231" s="13">
        <v>-1.2800000000000001E-3</v>
      </c>
      <c r="G231" s="56"/>
    </row>
    <row r="232" spans="1:7" x14ac:dyDescent="0.25">
      <c r="A232" s="41" t="s">
        <v>1612</v>
      </c>
      <c r="B232" s="18"/>
      <c r="C232" s="18"/>
      <c r="D232" s="25">
        <v>-374400</v>
      </c>
      <c r="E232" s="12">
        <v>-1571.92</v>
      </c>
      <c r="F232" s="13">
        <v>-1.2849999999999999E-3</v>
      </c>
      <c r="G232" s="56"/>
    </row>
    <row r="233" spans="1:7" x14ac:dyDescent="0.25">
      <c r="A233" s="41" t="s">
        <v>1613</v>
      </c>
      <c r="B233" s="18"/>
      <c r="C233" s="18"/>
      <c r="D233" s="25">
        <v>-149600</v>
      </c>
      <c r="E233" s="12">
        <v>-1646.27</v>
      </c>
      <c r="F233" s="13">
        <v>-1.3450000000000001E-3</v>
      </c>
      <c r="G233" s="56"/>
    </row>
    <row r="234" spans="1:7" x14ac:dyDescent="0.25">
      <c r="A234" s="41" t="s">
        <v>1614</v>
      </c>
      <c r="B234" s="18"/>
      <c r="C234" s="18"/>
      <c r="D234" s="25">
        <v>-464400</v>
      </c>
      <c r="E234" s="12">
        <v>-1650.94</v>
      </c>
      <c r="F234" s="13">
        <v>-1.3489999999999999E-3</v>
      </c>
      <c r="G234" s="56"/>
    </row>
    <row r="235" spans="1:7" x14ac:dyDescent="0.25">
      <c r="A235" s="41" t="s">
        <v>1615</v>
      </c>
      <c r="B235" s="18"/>
      <c r="C235" s="18"/>
      <c r="D235" s="25">
        <v>-13900</v>
      </c>
      <c r="E235" s="12">
        <v>-1653.67</v>
      </c>
      <c r="F235" s="13">
        <v>-1.351E-3</v>
      </c>
      <c r="G235" s="56"/>
    </row>
    <row r="236" spans="1:7" x14ac:dyDescent="0.25">
      <c r="A236" s="41" t="s">
        <v>1616</v>
      </c>
      <c r="B236" s="18"/>
      <c r="C236" s="18"/>
      <c r="D236" s="25">
        <v>-914710</v>
      </c>
      <c r="E236" s="12">
        <v>-1713.43</v>
      </c>
      <c r="F236" s="13">
        <v>-1.4E-3</v>
      </c>
      <c r="G236" s="56"/>
    </row>
    <row r="237" spans="1:7" x14ac:dyDescent="0.25">
      <c r="A237" s="41" t="s">
        <v>1617</v>
      </c>
      <c r="B237" s="18"/>
      <c r="C237" s="18"/>
      <c r="D237" s="25">
        <v>-57900</v>
      </c>
      <c r="E237" s="12">
        <v>-1719.89</v>
      </c>
      <c r="F237" s="13">
        <v>-1.405E-3</v>
      </c>
      <c r="G237" s="56"/>
    </row>
    <row r="238" spans="1:7" x14ac:dyDescent="0.25">
      <c r="A238" s="41" t="s">
        <v>1618</v>
      </c>
      <c r="B238" s="18"/>
      <c r="C238" s="18"/>
      <c r="D238" s="25">
        <v>-102225</v>
      </c>
      <c r="E238" s="12">
        <v>-1725.71</v>
      </c>
      <c r="F238" s="13">
        <v>-1.41E-3</v>
      </c>
      <c r="G238" s="56"/>
    </row>
    <row r="239" spans="1:7" x14ac:dyDescent="0.25">
      <c r="A239" s="41" t="s">
        <v>1619</v>
      </c>
      <c r="B239" s="18"/>
      <c r="C239" s="18"/>
      <c r="D239" s="25">
        <v>-193000</v>
      </c>
      <c r="E239" s="12">
        <v>-1782.55</v>
      </c>
      <c r="F239" s="13">
        <v>-1.457E-3</v>
      </c>
      <c r="G239" s="56"/>
    </row>
    <row r="240" spans="1:7" x14ac:dyDescent="0.25">
      <c r="A240" s="41" t="s">
        <v>1620</v>
      </c>
      <c r="B240" s="18"/>
      <c r="C240" s="18"/>
      <c r="D240" s="25">
        <v>-42150</v>
      </c>
      <c r="E240" s="12">
        <v>-1825.18</v>
      </c>
      <c r="F240" s="13">
        <v>-1.4920000000000001E-3</v>
      </c>
      <c r="G240" s="56"/>
    </row>
    <row r="241" spans="1:7" x14ac:dyDescent="0.25">
      <c r="A241" s="41" t="s">
        <v>1621</v>
      </c>
      <c r="B241" s="18"/>
      <c r="C241" s="18"/>
      <c r="D241" s="25">
        <v>-35400</v>
      </c>
      <c r="E241" s="12">
        <v>-1937.32</v>
      </c>
      <c r="F241" s="13">
        <v>-1.583E-3</v>
      </c>
      <c r="G241" s="56"/>
    </row>
    <row r="242" spans="1:7" x14ac:dyDescent="0.25">
      <c r="A242" s="41" t="s">
        <v>1622</v>
      </c>
      <c r="B242" s="18"/>
      <c r="C242" s="18"/>
      <c r="D242" s="25">
        <v>-127000</v>
      </c>
      <c r="E242" s="12">
        <v>-1942.78</v>
      </c>
      <c r="F242" s="13">
        <v>-1.588E-3</v>
      </c>
      <c r="G242" s="56"/>
    </row>
    <row r="243" spans="1:7" x14ac:dyDescent="0.25">
      <c r="A243" s="41" t="s">
        <v>1623</v>
      </c>
      <c r="B243" s="18"/>
      <c r="C243" s="18"/>
      <c r="D243" s="25">
        <v>-134800</v>
      </c>
      <c r="E243" s="12">
        <v>-1963.16</v>
      </c>
      <c r="F243" s="13">
        <v>-1.604E-3</v>
      </c>
      <c r="G243" s="56"/>
    </row>
    <row r="244" spans="1:7" x14ac:dyDescent="0.25">
      <c r="A244" s="41" t="s">
        <v>1624</v>
      </c>
      <c r="B244" s="18"/>
      <c r="C244" s="18"/>
      <c r="D244" s="25">
        <v>-388800</v>
      </c>
      <c r="E244" s="12">
        <v>-1967.33</v>
      </c>
      <c r="F244" s="13">
        <v>-1.6080000000000001E-3</v>
      </c>
      <c r="G244" s="56"/>
    </row>
    <row r="245" spans="1:7" x14ac:dyDescent="0.25">
      <c r="A245" s="41" t="s">
        <v>1625</v>
      </c>
      <c r="B245" s="18"/>
      <c r="C245" s="18"/>
      <c r="D245" s="25">
        <v>-253600</v>
      </c>
      <c r="E245" s="12">
        <v>-1978.59</v>
      </c>
      <c r="F245" s="13">
        <v>-1.6169999999999999E-3</v>
      </c>
      <c r="G245" s="56"/>
    </row>
    <row r="246" spans="1:7" x14ac:dyDescent="0.25">
      <c r="A246" s="41" t="s">
        <v>1626</v>
      </c>
      <c r="B246" s="18"/>
      <c r="C246" s="18"/>
      <c r="D246" s="25">
        <v>-70500</v>
      </c>
      <c r="E246" s="12">
        <v>-1987.57</v>
      </c>
      <c r="F246" s="13">
        <v>-1.624E-3</v>
      </c>
      <c r="G246" s="56"/>
    </row>
    <row r="247" spans="1:7" x14ac:dyDescent="0.25">
      <c r="A247" s="41" t="s">
        <v>1627</v>
      </c>
      <c r="B247" s="18"/>
      <c r="C247" s="18"/>
      <c r="D247" s="25">
        <v>-376200</v>
      </c>
      <c r="E247" s="12">
        <v>-2009.28</v>
      </c>
      <c r="F247" s="13">
        <v>-1.642E-3</v>
      </c>
      <c r="G247" s="56"/>
    </row>
    <row r="248" spans="1:7" x14ac:dyDescent="0.25">
      <c r="A248" s="41" t="s">
        <v>1628</v>
      </c>
      <c r="B248" s="18"/>
      <c r="C248" s="18"/>
      <c r="D248" s="25">
        <v>-24750</v>
      </c>
      <c r="E248" s="12">
        <v>-2011.06</v>
      </c>
      <c r="F248" s="13">
        <v>-1.6440000000000001E-3</v>
      </c>
      <c r="G248" s="56"/>
    </row>
    <row r="249" spans="1:7" x14ac:dyDescent="0.25">
      <c r="A249" s="41" t="s">
        <v>1629</v>
      </c>
      <c r="B249" s="18"/>
      <c r="C249" s="18"/>
      <c r="D249" s="25">
        <v>-162400</v>
      </c>
      <c r="E249" s="12">
        <v>-2083.92</v>
      </c>
      <c r="F249" s="13">
        <v>-1.7030000000000001E-3</v>
      </c>
      <c r="G249" s="56"/>
    </row>
    <row r="250" spans="1:7" x14ac:dyDescent="0.25">
      <c r="A250" s="41" t="s">
        <v>1630</v>
      </c>
      <c r="B250" s="18"/>
      <c r="C250" s="18"/>
      <c r="D250" s="25">
        <v>-33300</v>
      </c>
      <c r="E250" s="12">
        <v>-2089.9699999999998</v>
      </c>
      <c r="F250" s="13">
        <v>-1.7080000000000001E-3</v>
      </c>
      <c r="G250" s="56"/>
    </row>
    <row r="251" spans="1:7" x14ac:dyDescent="0.25">
      <c r="A251" s="41" t="s">
        <v>1631</v>
      </c>
      <c r="B251" s="18"/>
      <c r="C251" s="18"/>
      <c r="D251" s="25">
        <v>-204375</v>
      </c>
      <c r="E251" s="12">
        <v>-2140.62</v>
      </c>
      <c r="F251" s="13">
        <v>-1.7489999999999999E-3</v>
      </c>
      <c r="G251" s="56"/>
    </row>
    <row r="252" spans="1:7" x14ac:dyDescent="0.25">
      <c r="A252" s="41" t="s">
        <v>1632</v>
      </c>
      <c r="B252" s="18"/>
      <c r="C252" s="18"/>
      <c r="D252" s="25">
        <v>-73200</v>
      </c>
      <c r="E252" s="12">
        <v>-2180.19</v>
      </c>
      <c r="F252" s="13">
        <v>-1.7819999999999999E-3</v>
      </c>
      <c r="G252" s="56"/>
    </row>
    <row r="253" spans="1:7" x14ac:dyDescent="0.25">
      <c r="A253" s="41" t="s">
        <v>1633</v>
      </c>
      <c r="B253" s="18"/>
      <c r="C253" s="18"/>
      <c r="D253" s="25">
        <v>-45150</v>
      </c>
      <c r="E253" s="12">
        <v>-2289.4899999999998</v>
      </c>
      <c r="F253" s="13">
        <v>-1.8710000000000001E-3</v>
      </c>
      <c r="G253" s="56"/>
    </row>
    <row r="254" spans="1:7" x14ac:dyDescent="0.25">
      <c r="A254" s="41" t="s">
        <v>1634</v>
      </c>
      <c r="B254" s="18"/>
      <c r="C254" s="18"/>
      <c r="D254" s="25">
        <v>-40500</v>
      </c>
      <c r="E254" s="12">
        <v>-2328.71</v>
      </c>
      <c r="F254" s="13">
        <v>-1.903E-3</v>
      </c>
      <c r="G254" s="56"/>
    </row>
    <row r="255" spans="1:7" x14ac:dyDescent="0.25">
      <c r="A255" s="41" t="s">
        <v>1635</v>
      </c>
      <c r="B255" s="18"/>
      <c r="C255" s="18"/>
      <c r="D255" s="25">
        <v>-58575</v>
      </c>
      <c r="E255" s="12">
        <v>-2518.6999999999998</v>
      </c>
      <c r="F255" s="13">
        <v>-2.0590000000000001E-3</v>
      </c>
      <c r="G255" s="56"/>
    </row>
    <row r="256" spans="1:7" x14ac:dyDescent="0.25">
      <c r="A256" s="41" t="s">
        <v>1636</v>
      </c>
      <c r="B256" s="18"/>
      <c r="C256" s="18"/>
      <c r="D256" s="25">
        <v>-405240</v>
      </c>
      <c r="E256" s="12">
        <v>-2538.2199999999998</v>
      </c>
      <c r="F256" s="13">
        <v>-2.0739999999999999E-3</v>
      </c>
      <c r="G256" s="56"/>
    </row>
    <row r="257" spans="1:7" x14ac:dyDescent="0.25">
      <c r="A257" s="41" t="s">
        <v>1637</v>
      </c>
      <c r="B257" s="18"/>
      <c r="C257" s="18"/>
      <c r="D257" s="25">
        <v>-77525</v>
      </c>
      <c r="E257" s="12">
        <v>-2683.45</v>
      </c>
      <c r="F257" s="13">
        <v>-2.1930000000000001E-3</v>
      </c>
      <c r="G257" s="56"/>
    </row>
    <row r="258" spans="1:7" x14ac:dyDescent="0.25">
      <c r="A258" s="41" t="s">
        <v>1638</v>
      </c>
      <c r="B258" s="18"/>
      <c r="C258" s="18"/>
      <c r="D258" s="25">
        <v>-1155600</v>
      </c>
      <c r="E258" s="12">
        <v>-2760.61</v>
      </c>
      <c r="F258" s="13">
        <v>-2.2560000000000002E-3</v>
      </c>
      <c r="G258" s="56"/>
    </row>
    <row r="259" spans="1:7" x14ac:dyDescent="0.25">
      <c r="A259" s="41" t="s">
        <v>1639</v>
      </c>
      <c r="B259" s="18"/>
      <c r="C259" s="18"/>
      <c r="D259" s="25">
        <v>-1350000</v>
      </c>
      <c r="E259" s="12">
        <v>-2780.87</v>
      </c>
      <c r="F259" s="13">
        <v>-2.2729999999999998E-3</v>
      </c>
      <c r="G259" s="56"/>
    </row>
    <row r="260" spans="1:7" x14ac:dyDescent="0.25">
      <c r="A260" s="41" t="s">
        <v>1640</v>
      </c>
      <c r="B260" s="18"/>
      <c r="C260" s="18"/>
      <c r="D260" s="25">
        <v>-167050</v>
      </c>
      <c r="E260" s="12">
        <v>-2786.56</v>
      </c>
      <c r="F260" s="13">
        <v>-2.2769999999999999E-3</v>
      </c>
      <c r="G260" s="56"/>
    </row>
    <row r="261" spans="1:7" x14ac:dyDescent="0.25">
      <c r="A261" s="41" t="s">
        <v>1641</v>
      </c>
      <c r="B261" s="18"/>
      <c r="C261" s="18"/>
      <c r="D261" s="25">
        <v>-152500</v>
      </c>
      <c r="E261" s="12">
        <v>-3276.23</v>
      </c>
      <c r="F261" s="13">
        <v>-2.6779999999999998E-3</v>
      </c>
      <c r="G261" s="56"/>
    </row>
    <row r="262" spans="1:7" x14ac:dyDescent="0.25">
      <c r="A262" s="41" t="s">
        <v>1642</v>
      </c>
      <c r="B262" s="18"/>
      <c r="C262" s="18"/>
      <c r="D262" s="25">
        <v>-108900</v>
      </c>
      <c r="E262" s="12">
        <v>-3306.91</v>
      </c>
      <c r="F262" s="13">
        <v>-2.7030000000000001E-3</v>
      </c>
      <c r="G262" s="56"/>
    </row>
    <row r="263" spans="1:7" x14ac:dyDescent="0.25">
      <c r="A263" s="41" t="s">
        <v>1643</v>
      </c>
      <c r="B263" s="18"/>
      <c r="C263" s="18"/>
      <c r="D263" s="25">
        <v>-169400</v>
      </c>
      <c r="E263" s="12">
        <v>-3469.99</v>
      </c>
      <c r="F263" s="13">
        <v>-2.836E-3</v>
      </c>
      <c r="G263" s="56"/>
    </row>
    <row r="264" spans="1:7" x14ac:dyDescent="0.25">
      <c r="A264" s="41" t="s">
        <v>1644</v>
      </c>
      <c r="B264" s="18"/>
      <c r="C264" s="18"/>
      <c r="D264" s="25">
        <v>-220800</v>
      </c>
      <c r="E264" s="12">
        <v>-3503.76</v>
      </c>
      <c r="F264" s="13">
        <v>-2.8639999999999998E-3</v>
      </c>
      <c r="G264" s="56"/>
    </row>
    <row r="265" spans="1:7" x14ac:dyDescent="0.25">
      <c r="A265" s="41" t="s">
        <v>1645</v>
      </c>
      <c r="B265" s="18"/>
      <c r="C265" s="18"/>
      <c r="D265" s="25">
        <v>-2610</v>
      </c>
      <c r="E265" s="12">
        <v>-3645.35</v>
      </c>
      <c r="F265" s="13">
        <v>-2.98E-3</v>
      </c>
      <c r="G265" s="56"/>
    </row>
    <row r="266" spans="1:7" x14ac:dyDescent="0.25">
      <c r="A266" s="41" t="s">
        <v>1646</v>
      </c>
      <c r="B266" s="18"/>
      <c r="C266" s="18"/>
      <c r="D266" s="25">
        <v>-576000</v>
      </c>
      <c r="E266" s="12">
        <v>-3664.51</v>
      </c>
      <c r="F266" s="13">
        <v>-2.9949999999999998E-3</v>
      </c>
      <c r="G266" s="56"/>
    </row>
    <row r="267" spans="1:7" x14ac:dyDescent="0.25">
      <c r="A267" s="41" t="s">
        <v>1647</v>
      </c>
      <c r="B267" s="18"/>
      <c r="C267" s="18"/>
      <c r="D267" s="25">
        <v>-605800</v>
      </c>
      <c r="E267" s="12">
        <v>-3741.12</v>
      </c>
      <c r="F267" s="13">
        <v>-3.058E-3</v>
      </c>
      <c r="G267" s="56"/>
    </row>
    <row r="268" spans="1:7" x14ac:dyDescent="0.25">
      <c r="A268" s="41" t="s">
        <v>1648</v>
      </c>
      <c r="B268" s="18"/>
      <c r="C268" s="18"/>
      <c r="D268" s="25">
        <v>-67200</v>
      </c>
      <c r="E268" s="12">
        <v>-3837.89</v>
      </c>
      <c r="F268" s="13">
        <v>-3.137E-3</v>
      </c>
      <c r="G268" s="56"/>
    </row>
    <row r="269" spans="1:7" x14ac:dyDescent="0.25">
      <c r="A269" s="41" t="s">
        <v>1649</v>
      </c>
      <c r="B269" s="18"/>
      <c r="C269" s="18"/>
      <c r="D269" s="25">
        <v>-358200</v>
      </c>
      <c r="E269" s="12">
        <v>-3852.44</v>
      </c>
      <c r="F269" s="13">
        <v>-3.1489999999999999E-3</v>
      </c>
      <c r="G269" s="56"/>
    </row>
    <row r="270" spans="1:7" x14ac:dyDescent="0.25">
      <c r="A270" s="41" t="s">
        <v>1650</v>
      </c>
      <c r="B270" s="18"/>
      <c r="C270" s="18"/>
      <c r="D270" s="25">
        <v>-2030000</v>
      </c>
      <c r="E270" s="12">
        <v>-4008.03</v>
      </c>
      <c r="F270" s="13">
        <v>-3.2759999999999998E-3</v>
      </c>
      <c r="G270" s="56"/>
    </row>
    <row r="271" spans="1:7" x14ac:dyDescent="0.25">
      <c r="A271" s="41" t="s">
        <v>1651</v>
      </c>
      <c r="B271" s="18"/>
      <c r="C271" s="18"/>
      <c r="D271" s="25">
        <v>-263200</v>
      </c>
      <c r="E271" s="12">
        <v>-4221.8599999999997</v>
      </c>
      <c r="F271" s="13">
        <v>-3.4510000000000001E-3</v>
      </c>
      <c r="G271" s="56"/>
    </row>
    <row r="272" spans="1:7" x14ac:dyDescent="0.25">
      <c r="A272" s="41" t="s">
        <v>1652</v>
      </c>
      <c r="B272" s="18"/>
      <c r="C272" s="18"/>
      <c r="D272" s="25">
        <v>-541500</v>
      </c>
      <c r="E272" s="12">
        <v>-4292.47</v>
      </c>
      <c r="F272" s="13">
        <v>-3.509E-3</v>
      </c>
      <c r="G272" s="56"/>
    </row>
    <row r="273" spans="1:7" x14ac:dyDescent="0.25">
      <c r="A273" s="41" t="s">
        <v>1653</v>
      </c>
      <c r="B273" s="18"/>
      <c r="C273" s="18"/>
      <c r="D273" s="25">
        <v>-467250</v>
      </c>
      <c r="E273" s="12">
        <v>-4362.25</v>
      </c>
      <c r="F273" s="13">
        <v>-3.5660000000000002E-3</v>
      </c>
      <c r="G273" s="56"/>
    </row>
    <row r="274" spans="1:7" x14ac:dyDescent="0.25">
      <c r="A274" s="41" t="s">
        <v>1654</v>
      </c>
      <c r="B274" s="18"/>
      <c r="C274" s="18"/>
      <c r="D274" s="25">
        <v>-940100</v>
      </c>
      <c r="E274" s="12">
        <v>-4379.93</v>
      </c>
      <c r="F274" s="13">
        <v>-3.5799999999999998E-3</v>
      </c>
      <c r="G274" s="56"/>
    </row>
    <row r="275" spans="1:7" x14ac:dyDescent="0.25">
      <c r="A275" s="41" t="s">
        <v>1655</v>
      </c>
      <c r="B275" s="18"/>
      <c r="C275" s="18"/>
      <c r="D275" s="25">
        <v>-70600</v>
      </c>
      <c r="E275" s="12">
        <v>-4512.8900000000003</v>
      </c>
      <c r="F275" s="13">
        <v>-3.689E-3</v>
      </c>
      <c r="G275" s="56"/>
    </row>
    <row r="276" spans="1:7" x14ac:dyDescent="0.25">
      <c r="A276" s="41" t="s">
        <v>1656</v>
      </c>
      <c r="B276" s="18"/>
      <c r="C276" s="18"/>
      <c r="D276" s="25">
        <v>-125100</v>
      </c>
      <c r="E276" s="12">
        <v>-4635.33</v>
      </c>
      <c r="F276" s="13">
        <v>-3.7889999999999998E-3</v>
      </c>
      <c r="G276" s="56"/>
    </row>
    <row r="277" spans="1:7" x14ac:dyDescent="0.25">
      <c r="A277" s="41" t="s">
        <v>1657</v>
      </c>
      <c r="B277" s="18"/>
      <c r="C277" s="18"/>
      <c r="D277" s="25">
        <v>-1251000</v>
      </c>
      <c r="E277" s="12">
        <v>-4654.3500000000004</v>
      </c>
      <c r="F277" s="13">
        <v>-3.8040000000000001E-3</v>
      </c>
      <c r="G277" s="56"/>
    </row>
    <row r="278" spans="1:7" x14ac:dyDescent="0.25">
      <c r="A278" s="41" t="s">
        <v>1658</v>
      </c>
      <c r="B278" s="18"/>
      <c r="C278" s="18"/>
      <c r="D278" s="25">
        <v>-76400</v>
      </c>
      <c r="E278" s="12">
        <v>-4661.05</v>
      </c>
      <c r="F278" s="13">
        <v>-3.81E-3</v>
      </c>
      <c r="G278" s="56"/>
    </row>
    <row r="279" spans="1:7" x14ac:dyDescent="0.25">
      <c r="A279" s="41" t="s">
        <v>1659</v>
      </c>
      <c r="B279" s="18"/>
      <c r="C279" s="18"/>
      <c r="D279" s="25">
        <v>-1666875</v>
      </c>
      <c r="E279" s="12">
        <v>-4683.92</v>
      </c>
      <c r="F279" s="13">
        <v>-3.8289999999999999E-3</v>
      </c>
      <c r="G279" s="56"/>
    </row>
    <row r="280" spans="1:7" x14ac:dyDescent="0.25">
      <c r="A280" s="41" t="s">
        <v>1660</v>
      </c>
      <c r="B280" s="18"/>
      <c r="C280" s="18"/>
      <c r="D280" s="25">
        <v>-1297500</v>
      </c>
      <c r="E280" s="12">
        <v>-4752.74</v>
      </c>
      <c r="F280" s="13">
        <v>-3.885E-3</v>
      </c>
      <c r="G280" s="56"/>
    </row>
    <row r="281" spans="1:7" x14ac:dyDescent="0.25">
      <c r="A281" s="41" t="s">
        <v>1661</v>
      </c>
      <c r="B281" s="18"/>
      <c r="C281" s="18"/>
      <c r="D281" s="25">
        <v>-2261250</v>
      </c>
      <c r="E281" s="12">
        <v>-4798.37</v>
      </c>
      <c r="F281" s="13">
        <v>-3.9220000000000001E-3</v>
      </c>
      <c r="G281" s="56"/>
    </row>
    <row r="282" spans="1:7" x14ac:dyDescent="0.25">
      <c r="A282" s="41" t="s">
        <v>1662</v>
      </c>
      <c r="B282" s="18"/>
      <c r="C282" s="18"/>
      <c r="D282" s="25">
        <v>-300000</v>
      </c>
      <c r="E282" s="12">
        <v>-4864.5</v>
      </c>
      <c r="F282" s="13">
        <v>-3.9760000000000004E-3</v>
      </c>
      <c r="G282" s="56"/>
    </row>
    <row r="283" spans="1:7" x14ac:dyDescent="0.25">
      <c r="A283" s="41" t="s">
        <v>1663</v>
      </c>
      <c r="B283" s="18"/>
      <c r="C283" s="18"/>
      <c r="D283" s="25">
        <v>-93000</v>
      </c>
      <c r="E283" s="12">
        <v>-5109.1899999999996</v>
      </c>
      <c r="F283" s="13">
        <v>-4.176E-3</v>
      </c>
      <c r="G283" s="56"/>
    </row>
    <row r="284" spans="1:7" x14ac:dyDescent="0.25">
      <c r="A284" s="41" t="s">
        <v>1664</v>
      </c>
      <c r="B284" s="18"/>
      <c r="C284" s="18"/>
      <c r="D284" s="25">
        <v>-4560000</v>
      </c>
      <c r="E284" s="12">
        <v>-5185.18</v>
      </c>
      <c r="F284" s="13">
        <v>-4.2379999999999996E-3</v>
      </c>
      <c r="G284" s="56"/>
    </row>
    <row r="285" spans="1:7" x14ac:dyDescent="0.25">
      <c r="A285" s="41" t="s">
        <v>1665</v>
      </c>
      <c r="B285" s="18"/>
      <c r="C285" s="18"/>
      <c r="D285" s="25">
        <v>-717200</v>
      </c>
      <c r="E285" s="12">
        <v>-5192.8900000000003</v>
      </c>
      <c r="F285" s="13">
        <v>-4.2449999999999996E-3</v>
      </c>
      <c r="G285" s="56"/>
    </row>
    <row r="286" spans="1:7" x14ac:dyDescent="0.25">
      <c r="A286" s="41" t="s">
        <v>1666</v>
      </c>
      <c r="B286" s="18"/>
      <c r="C286" s="18"/>
      <c r="D286" s="25">
        <v>-136150</v>
      </c>
      <c r="E286" s="12">
        <v>-5243.54</v>
      </c>
      <c r="F286" s="13">
        <v>-4.2859999999999999E-3</v>
      </c>
      <c r="G286" s="56"/>
    </row>
    <row r="287" spans="1:7" x14ac:dyDescent="0.25">
      <c r="A287" s="41" t="s">
        <v>1667</v>
      </c>
      <c r="B287" s="18"/>
      <c r="C287" s="18"/>
      <c r="D287" s="25">
        <v>-2910375</v>
      </c>
      <c r="E287" s="12">
        <v>-5271.85</v>
      </c>
      <c r="F287" s="13">
        <v>-4.3090000000000003E-3</v>
      </c>
      <c r="G287" s="56"/>
    </row>
    <row r="288" spans="1:7" x14ac:dyDescent="0.25">
      <c r="A288" s="41" t="s">
        <v>1668</v>
      </c>
      <c r="B288" s="18"/>
      <c r="C288" s="18"/>
      <c r="D288" s="25">
        <v>-209100</v>
      </c>
      <c r="E288" s="12">
        <v>-5291.69</v>
      </c>
      <c r="F288" s="13">
        <v>-4.3249999999999999E-3</v>
      </c>
      <c r="G288" s="56"/>
    </row>
    <row r="289" spans="1:7" x14ac:dyDescent="0.25">
      <c r="A289" s="41" t="s">
        <v>1669</v>
      </c>
      <c r="B289" s="18"/>
      <c r="C289" s="18"/>
      <c r="D289" s="25">
        <v>-149400</v>
      </c>
      <c r="E289" s="12">
        <v>-5390.28</v>
      </c>
      <c r="F289" s="13">
        <v>-4.4060000000000002E-3</v>
      </c>
      <c r="G289" s="56"/>
    </row>
    <row r="290" spans="1:7" x14ac:dyDescent="0.25">
      <c r="A290" s="41" t="s">
        <v>1670</v>
      </c>
      <c r="B290" s="18"/>
      <c r="C290" s="18"/>
      <c r="D290" s="25">
        <v>-69700</v>
      </c>
      <c r="E290" s="12">
        <v>-5401.85</v>
      </c>
      <c r="F290" s="13">
        <v>-4.4149999999999997E-3</v>
      </c>
      <c r="G290" s="56"/>
    </row>
    <row r="291" spans="1:7" x14ac:dyDescent="0.25">
      <c r="A291" s="41" t="s">
        <v>1671</v>
      </c>
      <c r="B291" s="18"/>
      <c r="C291" s="18"/>
      <c r="D291" s="25">
        <v>-3289000</v>
      </c>
      <c r="E291" s="12">
        <v>-5573.21</v>
      </c>
      <c r="F291" s="13">
        <v>-4.5560000000000002E-3</v>
      </c>
      <c r="G291" s="56"/>
    </row>
    <row r="292" spans="1:7" x14ac:dyDescent="0.25">
      <c r="A292" s="41" t="s">
        <v>1672</v>
      </c>
      <c r="B292" s="18"/>
      <c r="C292" s="18"/>
      <c r="D292" s="25">
        <v>-2740000</v>
      </c>
      <c r="E292" s="12">
        <v>-5634.81</v>
      </c>
      <c r="F292" s="13">
        <v>-4.6059999999999999E-3</v>
      </c>
      <c r="G292" s="56"/>
    </row>
    <row r="293" spans="1:7" x14ac:dyDescent="0.25">
      <c r="A293" s="41" t="s">
        <v>1673</v>
      </c>
      <c r="B293" s="18"/>
      <c r="C293" s="18"/>
      <c r="D293" s="25">
        <v>-2308500</v>
      </c>
      <c r="E293" s="12">
        <v>-5689.76</v>
      </c>
      <c r="F293" s="13">
        <v>-4.6509999999999998E-3</v>
      </c>
      <c r="G293" s="56"/>
    </row>
    <row r="294" spans="1:7" x14ac:dyDescent="0.25">
      <c r="A294" s="41" t="s">
        <v>1674</v>
      </c>
      <c r="B294" s="18"/>
      <c r="C294" s="18"/>
      <c r="D294" s="25">
        <v>-468125</v>
      </c>
      <c r="E294" s="12">
        <v>-5816.45</v>
      </c>
      <c r="F294" s="13">
        <v>-4.7540000000000004E-3</v>
      </c>
      <c r="G294" s="56"/>
    </row>
    <row r="295" spans="1:7" x14ac:dyDescent="0.25">
      <c r="A295" s="41" t="s">
        <v>1675</v>
      </c>
      <c r="B295" s="18"/>
      <c r="C295" s="18"/>
      <c r="D295" s="25">
        <v>-1696000</v>
      </c>
      <c r="E295" s="12">
        <v>-5874.1</v>
      </c>
      <c r="F295" s="13">
        <v>-4.8019999999999998E-3</v>
      </c>
      <c r="G295" s="56"/>
    </row>
    <row r="296" spans="1:7" x14ac:dyDescent="0.25">
      <c r="A296" s="41" t="s">
        <v>1676</v>
      </c>
      <c r="B296" s="18"/>
      <c r="C296" s="18"/>
      <c r="D296" s="25">
        <v>-1128000</v>
      </c>
      <c r="E296" s="12">
        <v>-5893.24</v>
      </c>
      <c r="F296" s="13">
        <v>-4.8170000000000001E-3</v>
      </c>
      <c r="G296" s="56"/>
    </row>
    <row r="297" spans="1:7" x14ac:dyDescent="0.25">
      <c r="A297" s="41" t="s">
        <v>1677</v>
      </c>
      <c r="B297" s="18"/>
      <c r="C297" s="18"/>
      <c r="D297" s="25">
        <v>-1224450</v>
      </c>
      <c r="E297" s="12">
        <v>-5945.32</v>
      </c>
      <c r="F297" s="13">
        <v>-4.8599999999999997E-3</v>
      </c>
      <c r="G297" s="56"/>
    </row>
    <row r="298" spans="1:7" x14ac:dyDescent="0.25">
      <c r="A298" s="41" t="s">
        <v>1678</v>
      </c>
      <c r="B298" s="18"/>
      <c r="C298" s="18"/>
      <c r="D298" s="25">
        <v>-52600</v>
      </c>
      <c r="E298" s="12">
        <v>-6060.78</v>
      </c>
      <c r="F298" s="13">
        <v>-4.9540000000000001E-3</v>
      </c>
      <c r="G298" s="56"/>
    </row>
    <row r="299" spans="1:7" x14ac:dyDescent="0.25">
      <c r="A299" s="41" t="s">
        <v>1679</v>
      </c>
      <c r="B299" s="18"/>
      <c r="C299" s="18"/>
      <c r="D299" s="25">
        <v>-88800</v>
      </c>
      <c r="E299" s="12">
        <v>-6262.62</v>
      </c>
      <c r="F299" s="13">
        <v>-5.1190000000000003E-3</v>
      </c>
      <c r="G299" s="56"/>
    </row>
    <row r="300" spans="1:7" x14ac:dyDescent="0.25">
      <c r="A300" s="41" t="s">
        <v>1680</v>
      </c>
      <c r="B300" s="18"/>
      <c r="C300" s="18"/>
      <c r="D300" s="25">
        <v>-163500</v>
      </c>
      <c r="E300" s="12">
        <v>-6264.99</v>
      </c>
      <c r="F300" s="13">
        <v>-5.1209999999999997E-3</v>
      </c>
      <c r="G300" s="56"/>
    </row>
    <row r="301" spans="1:7" x14ac:dyDescent="0.25">
      <c r="A301" s="41" t="s">
        <v>1681</v>
      </c>
      <c r="B301" s="18"/>
      <c r="C301" s="18"/>
      <c r="D301" s="25">
        <v>-47450</v>
      </c>
      <c r="E301" s="12">
        <v>-6330.9</v>
      </c>
      <c r="F301" s="13">
        <v>-5.1749999999999999E-3</v>
      </c>
      <c r="G301" s="56"/>
    </row>
    <row r="302" spans="1:7" x14ac:dyDescent="0.25">
      <c r="A302" s="41" t="s">
        <v>1682</v>
      </c>
      <c r="B302" s="18"/>
      <c r="C302" s="18"/>
      <c r="D302" s="25">
        <v>-3162000</v>
      </c>
      <c r="E302" s="12">
        <v>-6406.21</v>
      </c>
      <c r="F302" s="13">
        <v>-5.2370000000000003E-3</v>
      </c>
      <c r="G302" s="56"/>
    </row>
    <row r="303" spans="1:7" x14ac:dyDescent="0.25">
      <c r="A303" s="41" t="s">
        <v>1683</v>
      </c>
      <c r="B303" s="18"/>
      <c r="C303" s="18"/>
      <c r="D303" s="25">
        <v>-96250</v>
      </c>
      <c r="E303" s="12">
        <v>-6547.94</v>
      </c>
      <c r="F303" s="13">
        <v>-5.352E-3</v>
      </c>
      <c r="G303" s="56"/>
    </row>
    <row r="304" spans="1:7" x14ac:dyDescent="0.25">
      <c r="A304" s="41" t="s">
        <v>1684</v>
      </c>
      <c r="B304" s="18"/>
      <c r="C304" s="18"/>
      <c r="D304" s="25">
        <v>-213850</v>
      </c>
      <c r="E304" s="12">
        <v>-6673.72</v>
      </c>
      <c r="F304" s="13">
        <v>-5.4549999999999998E-3</v>
      </c>
      <c r="G304" s="56"/>
    </row>
    <row r="305" spans="1:7" x14ac:dyDescent="0.25">
      <c r="A305" s="41" t="s">
        <v>1685</v>
      </c>
      <c r="B305" s="18"/>
      <c r="C305" s="18"/>
      <c r="D305" s="25">
        <v>-250600</v>
      </c>
      <c r="E305" s="12">
        <v>-6792.39</v>
      </c>
      <c r="F305" s="13">
        <v>-5.5519999999999996E-3</v>
      </c>
      <c r="G305" s="56"/>
    </row>
    <row r="306" spans="1:7" x14ac:dyDescent="0.25">
      <c r="A306" s="41" t="s">
        <v>1686</v>
      </c>
      <c r="B306" s="18"/>
      <c r="C306" s="18"/>
      <c r="D306" s="25">
        <v>-1031000</v>
      </c>
      <c r="E306" s="12">
        <v>-6889.66</v>
      </c>
      <c r="F306" s="13">
        <v>-5.6319999999999999E-3</v>
      </c>
      <c r="G306" s="56"/>
    </row>
    <row r="307" spans="1:7" x14ac:dyDescent="0.25">
      <c r="A307" s="41" t="s">
        <v>1687</v>
      </c>
      <c r="B307" s="18"/>
      <c r="C307" s="18"/>
      <c r="D307" s="25">
        <v>-1970800</v>
      </c>
      <c r="E307" s="12">
        <v>-6942.14</v>
      </c>
      <c r="F307" s="13">
        <v>-5.6750000000000004E-3</v>
      </c>
      <c r="G307" s="56"/>
    </row>
    <row r="308" spans="1:7" x14ac:dyDescent="0.25">
      <c r="A308" s="41" t="s">
        <v>1688</v>
      </c>
      <c r="B308" s="18"/>
      <c r="C308" s="18"/>
      <c r="D308" s="25">
        <v>-322575</v>
      </c>
      <c r="E308" s="12">
        <v>-7126.17</v>
      </c>
      <c r="F308" s="13">
        <v>-5.8250000000000003E-3</v>
      </c>
      <c r="G308" s="56"/>
    </row>
    <row r="309" spans="1:7" x14ac:dyDescent="0.25">
      <c r="A309" s="41" t="s">
        <v>1689</v>
      </c>
      <c r="B309" s="18"/>
      <c r="C309" s="18"/>
      <c r="D309" s="25">
        <v>-1421700</v>
      </c>
      <c r="E309" s="12">
        <v>-7294.74</v>
      </c>
      <c r="F309" s="13">
        <v>-5.9630000000000004E-3</v>
      </c>
      <c r="G309" s="56"/>
    </row>
    <row r="310" spans="1:7" x14ac:dyDescent="0.25">
      <c r="A310" s="41" t="s">
        <v>1690</v>
      </c>
      <c r="B310" s="18"/>
      <c r="C310" s="18"/>
      <c r="D310" s="25">
        <v>-1342500</v>
      </c>
      <c r="E310" s="12">
        <v>-7311.93</v>
      </c>
      <c r="F310" s="13">
        <v>-5.9769999999999997E-3</v>
      </c>
      <c r="G310" s="56"/>
    </row>
    <row r="311" spans="1:7" x14ac:dyDescent="0.25">
      <c r="A311" s="41" t="s">
        <v>1691</v>
      </c>
      <c r="B311" s="18"/>
      <c r="C311" s="18"/>
      <c r="D311" s="25">
        <v>-6824250</v>
      </c>
      <c r="E311" s="12">
        <v>-7643.16</v>
      </c>
      <c r="F311" s="13">
        <v>-6.2480000000000001E-3</v>
      </c>
      <c r="G311" s="56"/>
    </row>
    <row r="312" spans="1:7" x14ac:dyDescent="0.25">
      <c r="A312" s="41" t="s">
        <v>1692</v>
      </c>
      <c r="B312" s="18"/>
      <c r="C312" s="18"/>
      <c r="D312" s="25">
        <v>-267400</v>
      </c>
      <c r="E312" s="12">
        <v>-7659.94</v>
      </c>
      <c r="F312" s="13">
        <v>-6.2610000000000001E-3</v>
      </c>
      <c r="G312" s="56"/>
    </row>
    <row r="313" spans="1:7" x14ac:dyDescent="0.25">
      <c r="A313" s="41" t="s">
        <v>1693</v>
      </c>
      <c r="B313" s="18"/>
      <c r="C313" s="18"/>
      <c r="D313" s="25">
        <v>-101800</v>
      </c>
      <c r="E313" s="12">
        <v>-7763.93</v>
      </c>
      <c r="F313" s="13">
        <v>-6.3460000000000001E-3</v>
      </c>
      <c r="G313" s="56"/>
    </row>
    <row r="314" spans="1:7" x14ac:dyDescent="0.25">
      <c r="A314" s="41" t="s">
        <v>1694</v>
      </c>
      <c r="B314" s="18"/>
      <c r="C314" s="18"/>
      <c r="D314" s="25">
        <v>-892650</v>
      </c>
      <c r="E314" s="12">
        <v>-8042.78</v>
      </c>
      <c r="F314" s="13">
        <v>-6.574E-3</v>
      </c>
      <c r="G314" s="56"/>
    </row>
    <row r="315" spans="1:7" x14ac:dyDescent="0.25">
      <c r="A315" s="41" t="s">
        <v>1695</v>
      </c>
      <c r="B315" s="18"/>
      <c r="C315" s="18"/>
      <c r="D315" s="25">
        <v>-8898750</v>
      </c>
      <c r="E315" s="12">
        <v>-8436.02</v>
      </c>
      <c r="F315" s="13">
        <v>-6.8960000000000002E-3</v>
      </c>
      <c r="G315" s="56"/>
    </row>
    <row r="316" spans="1:7" x14ac:dyDescent="0.25">
      <c r="A316" s="41" t="s">
        <v>1696</v>
      </c>
      <c r="B316" s="18"/>
      <c r="C316" s="18"/>
      <c r="D316" s="25">
        <v>-221550</v>
      </c>
      <c r="E316" s="12">
        <v>-8487.14</v>
      </c>
      <c r="F316" s="13">
        <v>-6.9379999999999997E-3</v>
      </c>
      <c r="G316" s="56"/>
    </row>
    <row r="317" spans="1:7" x14ac:dyDescent="0.25">
      <c r="A317" s="41" t="s">
        <v>1697</v>
      </c>
      <c r="B317" s="18"/>
      <c r="C317" s="18"/>
      <c r="D317" s="25">
        <v>-1925775</v>
      </c>
      <c r="E317" s="12">
        <v>-8535.0300000000007</v>
      </c>
      <c r="F317" s="13">
        <v>-6.9769999999999997E-3</v>
      </c>
      <c r="G317" s="56"/>
    </row>
    <row r="318" spans="1:7" x14ac:dyDescent="0.25">
      <c r="A318" s="41" t="s">
        <v>1698</v>
      </c>
      <c r="B318" s="18"/>
      <c r="C318" s="18"/>
      <c r="D318" s="25">
        <v>-464100</v>
      </c>
      <c r="E318" s="12">
        <v>-8829.73</v>
      </c>
      <c r="F318" s="13">
        <v>-7.2179999999999996E-3</v>
      </c>
      <c r="G318" s="56"/>
    </row>
    <row r="319" spans="1:7" x14ac:dyDescent="0.25">
      <c r="A319" s="41" t="s">
        <v>1699</v>
      </c>
      <c r="B319" s="18"/>
      <c r="C319" s="18"/>
      <c r="D319" s="25">
        <v>-611050</v>
      </c>
      <c r="E319" s="12">
        <v>-8982.74</v>
      </c>
      <c r="F319" s="13">
        <v>-7.3429999999999997E-3</v>
      </c>
      <c r="G319" s="56"/>
    </row>
    <row r="320" spans="1:7" x14ac:dyDescent="0.25">
      <c r="A320" s="41" t="s">
        <v>1700</v>
      </c>
      <c r="B320" s="18"/>
      <c r="C320" s="18"/>
      <c r="D320" s="25">
        <v>-8656000</v>
      </c>
      <c r="E320" s="12">
        <v>-9325.11</v>
      </c>
      <c r="F320" s="13">
        <v>-7.6229999999999996E-3</v>
      </c>
      <c r="G320" s="56"/>
    </row>
    <row r="321" spans="1:7" x14ac:dyDescent="0.25">
      <c r="A321" s="41" t="s">
        <v>1701</v>
      </c>
      <c r="B321" s="18"/>
      <c r="C321" s="18"/>
      <c r="D321" s="25">
        <v>-67900</v>
      </c>
      <c r="E321" s="12">
        <v>-9449.9500000000007</v>
      </c>
      <c r="F321" s="13">
        <v>-7.7250000000000001E-3</v>
      </c>
      <c r="G321" s="56"/>
    </row>
    <row r="322" spans="1:7" x14ac:dyDescent="0.25">
      <c r="A322" s="41" t="s">
        <v>1702</v>
      </c>
      <c r="B322" s="18"/>
      <c r="C322" s="18"/>
      <c r="D322" s="25">
        <v>-2431000</v>
      </c>
      <c r="E322" s="12">
        <v>-9595.16</v>
      </c>
      <c r="F322" s="13">
        <v>-7.8429999999999993E-3</v>
      </c>
      <c r="G322" s="56"/>
    </row>
    <row r="323" spans="1:7" x14ac:dyDescent="0.25">
      <c r="A323" s="41" t="s">
        <v>1703</v>
      </c>
      <c r="B323" s="18"/>
      <c r="C323" s="18"/>
      <c r="D323" s="25">
        <v>-6948000</v>
      </c>
      <c r="E323" s="12">
        <v>-9868.24</v>
      </c>
      <c r="F323" s="13">
        <v>-8.0669999999999995E-3</v>
      </c>
      <c r="G323" s="56"/>
    </row>
    <row r="324" spans="1:7" x14ac:dyDescent="0.25">
      <c r="A324" s="41" t="s">
        <v>1704</v>
      </c>
      <c r="B324" s="18"/>
      <c r="C324" s="18"/>
      <c r="D324" s="25">
        <v>-4936400</v>
      </c>
      <c r="E324" s="12">
        <v>-9876.26</v>
      </c>
      <c r="F324" s="13">
        <v>-8.0730000000000003E-3</v>
      </c>
      <c r="G324" s="56"/>
    </row>
    <row r="325" spans="1:7" x14ac:dyDescent="0.25">
      <c r="A325" s="41" t="s">
        <v>1705</v>
      </c>
      <c r="B325" s="18"/>
      <c r="C325" s="18"/>
      <c r="D325" s="25">
        <v>-2015000</v>
      </c>
      <c r="E325" s="12">
        <v>-9911.7900000000009</v>
      </c>
      <c r="F325" s="13">
        <v>-8.1019999999999998E-3</v>
      </c>
      <c r="G325" s="56"/>
    </row>
    <row r="326" spans="1:7" x14ac:dyDescent="0.25">
      <c r="A326" s="41" t="s">
        <v>1706</v>
      </c>
      <c r="B326" s="18"/>
      <c r="C326" s="18"/>
      <c r="D326" s="25">
        <v>-147375</v>
      </c>
      <c r="E326" s="12">
        <v>-10335.85</v>
      </c>
      <c r="F326" s="13">
        <v>-8.4489999999999999E-3</v>
      </c>
      <c r="G326" s="56"/>
    </row>
    <row r="327" spans="1:7" x14ac:dyDescent="0.25">
      <c r="A327" s="41" t="s">
        <v>1707</v>
      </c>
      <c r="B327" s="18"/>
      <c r="C327" s="18"/>
      <c r="D327" s="25">
        <v>-1439200</v>
      </c>
      <c r="E327" s="12">
        <v>-10942.24</v>
      </c>
      <c r="F327" s="13">
        <v>-8.9449999999999998E-3</v>
      </c>
      <c r="G327" s="56"/>
    </row>
    <row r="328" spans="1:7" x14ac:dyDescent="0.25">
      <c r="A328" s="41" t="s">
        <v>1708</v>
      </c>
      <c r="B328" s="18"/>
      <c r="C328" s="18"/>
      <c r="D328" s="25">
        <v>-3925075</v>
      </c>
      <c r="E328" s="12">
        <v>-11785.04</v>
      </c>
      <c r="F328" s="13">
        <v>-9.6340000000000002E-3</v>
      </c>
      <c r="G328" s="56"/>
    </row>
    <row r="329" spans="1:7" x14ac:dyDescent="0.25">
      <c r="A329" s="41" t="s">
        <v>1709</v>
      </c>
      <c r="B329" s="18"/>
      <c r="C329" s="18"/>
      <c r="D329" s="25">
        <v>-4266450</v>
      </c>
      <c r="E329" s="12">
        <v>-12234.05</v>
      </c>
      <c r="F329" s="13">
        <v>-1.0000999999999999E-2</v>
      </c>
      <c r="G329" s="56"/>
    </row>
    <row r="330" spans="1:7" x14ac:dyDescent="0.25">
      <c r="A330" s="41" t="s">
        <v>1710</v>
      </c>
      <c r="B330" s="18"/>
      <c r="C330" s="18"/>
      <c r="D330" s="25">
        <v>-127720000</v>
      </c>
      <c r="E330" s="12">
        <v>-13346.74</v>
      </c>
      <c r="F330" s="13">
        <v>-1.091E-2</v>
      </c>
      <c r="G330" s="56"/>
    </row>
    <row r="331" spans="1:7" x14ac:dyDescent="0.25">
      <c r="A331" s="41" t="s">
        <v>1711</v>
      </c>
      <c r="B331" s="18"/>
      <c r="C331" s="18"/>
      <c r="D331" s="25">
        <v>-3007500</v>
      </c>
      <c r="E331" s="12">
        <v>-13405.93</v>
      </c>
      <c r="F331" s="13">
        <v>-1.0959E-2</v>
      </c>
      <c r="G331" s="56"/>
    </row>
    <row r="332" spans="1:7" x14ac:dyDescent="0.25">
      <c r="A332" s="41" t="s">
        <v>1712</v>
      </c>
      <c r="B332" s="18"/>
      <c r="C332" s="18"/>
      <c r="D332" s="25">
        <v>-318300</v>
      </c>
      <c r="E332" s="12">
        <v>-14166.1</v>
      </c>
      <c r="F332" s="13">
        <v>-1.158E-2</v>
      </c>
      <c r="G332" s="56"/>
    </row>
    <row r="333" spans="1:7" x14ac:dyDescent="0.25">
      <c r="A333" s="41" t="s">
        <v>1713</v>
      </c>
      <c r="B333" s="18"/>
      <c r="C333" s="18"/>
      <c r="D333" s="25">
        <v>-5765175</v>
      </c>
      <c r="E333" s="12">
        <v>-14358.17</v>
      </c>
      <c r="F333" s="13">
        <v>-1.1736999999999999E-2</v>
      </c>
      <c r="G333" s="56"/>
    </row>
    <row r="334" spans="1:7" x14ac:dyDescent="0.25">
      <c r="A334" s="41" t="s">
        <v>1714</v>
      </c>
      <c r="B334" s="18"/>
      <c r="C334" s="18"/>
      <c r="D334" s="25">
        <v>-739900</v>
      </c>
      <c r="E334" s="12">
        <v>-14360.72</v>
      </c>
      <c r="F334" s="13">
        <v>-1.1738999999999999E-2</v>
      </c>
      <c r="G334" s="56"/>
    </row>
    <row r="335" spans="1:7" x14ac:dyDescent="0.25">
      <c r="A335" s="41" t="s">
        <v>1715</v>
      </c>
      <c r="B335" s="18"/>
      <c r="C335" s="18"/>
      <c r="D335" s="25">
        <v>-1470150</v>
      </c>
      <c r="E335" s="12">
        <v>-14442.02</v>
      </c>
      <c r="F335" s="13">
        <v>-1.1806000000000001E-2</v>
      </c>
      <c r="G335" s="56"/>
    </row>
    <row r="336" spans="1:7" x14ac:dyDescent="0.25">
      <c r="A336" s="41" t="s">
        <v>1716</v>
      </c>
      <c r="B336" s="18"/>
      <c r="C336" s="18"/>
      <c r="D336" s="25">
        <v>-186125</v>
      </c>
      <c r="E336" s="12">
        <v>-14445.35</v>
      </c>
      <c r="F336" s="13">
        <v>-1.1808000000000001E-2</v>
      </c>
      <c r="G336" s="56"/>
    </row>
    <row r="337" spans="1:7" x14ac:dyDescent="0.25">
      <c r="A337" s="41" t="s">
        <v>1717</v>
      </c>
      <c r="B337" s="18"/>
      <c r="C337" s="18"/>
      <c r="D337" s="25">
        <v>-816800</v>
      </c>
      <c r="E337" s="12">
        <v>-15272.12</v>
      </c>
      <c r="F337" s="13">
        <v>-1.2484E-2</v>
      </c>
      <c r="G337" s="56"/>
    </row>
    <row r="338" spans="1:7" x14ac:dyDescent="0.25">
      <c r="A338" s="41" t="s">
        <v>1718</v>
      </c>
      <c r="B338" s="18"/>
      <c r="C338" s="18"/>
      <c r="D338" s="25">
        <v>-2822000</v>
      </c>
      <c r="E338" s="12">
        <v>-15755.23</v>
      </c>
      <c r="F338" s="13">
        <v>-1.2879E-2</v>
      </c>
      <c r="G338" s="56"/>
    </row>
    <row r="339" spans="1:7" x14ac:dyDescent="0.25">
      <c r="A339" s="41" t="s">
        <v>1719</v>
      </c>
      <c r="B339" s="18"/>
      <c r="C339" s="18"/>
      <c r="D339" s="25">
        <v>-364500</v>
      </c>
      <c r="E339" s="12">
        <v>-17593.5</v>
      </c>
      <c r="F339" s="13">
        <v>-1.4382000000000001E-2</v>
      </c>
      <c r="G339" s="56"/>
    </row>
    <row r="340" spans="1:7" x14ac:dyDescent="0.25">
      <c r="A340" s="41" t="s">
        <v>1720</v>
      </c>
      <c r="B340" s="18"/>
      <c r="C340" s="18"/>
      <c r="D340" s="25">
        <v>-954800</v>
      </c>
      <c r="E340" s="12">
        <v>-17892</v>
      </c>
      <c r="F340" s="13">
        <v>-1.4626E-2</v>
      </c>
      <c r="G340" s="56"/>
    </row>
    <row r="341" spans="1:7" x14ac:dyDescent="0.25">
      <c r="A341" s="41" t="s">
        <v>1721</v>
      </c>
      <c r="B341" s="18"/>
      <c r="C341" s="18"/>
      <c r="D341" s="25">
        <v>-3870900</v>
      </c>
      <c r="E341" s="12">
        <v>-19815.14</v>
      </c>
      <c r="F341" s="13">
        <v>-1.6198000000000001E-2</v>
      </c>
      <c r="G341" s="56"/>
    </row>
    <row r="342" spans="1:7" x14ac:dyDescent="0.25">
      <c r="A342" s="41" t="s">
        <v>1722</v>
      </c>
      <c r="B342" s="18"/>
      <c r="C342" s="18"/>
      <c r="D342" s="25">
        <v>-1407500</v>
      </c>
      <c r="E342" s="12">
        <v>-20489.68</v>
      </c>
      <c r="F342" s="13">
        <v>-1.6750000000000001E-2</v>
      </c>
      <c r="G342" s="56"/>
    </row>
    <row r="343" spans="1:7" x14ac:dyDescent="0.25">
      <c r="A343" s="41" t="s">
        <v>1723</v>
      </c>
      <c r="B343" s="18"/>
      <c r="C343" s="18"/>
      <c r="D343" s="25">
        <v>-1259225</v>
      </c>
      <c r="E343" s="12">
        <v>-21710.93</v>
      </c>
      <c r="F343" s="13">
        <v>-1.7748E-2</v>
      </c>
      <c r="G343" s="56"/>
    </row>
    <row r="344" spans="1:7" x14ac:dyDescent="0.25">
      <c r="A344" s="41" t="s">
        <v>1724</v>
      </c>
      <c r="B344" s="18"/>
      <c r="C344" s="18"/>
      <c r="D344" s="25">
        <v>-801900</v>
      </c>
      <c r="E344" s="12">
        <v>-25300.75</v>
      </c>
      <c r="F344" s="13">
        <v>-2.0683E-2</v>
      </c>
      <c r="G344" s="56"/>
    </row>
    <row r="345" spans="1:7" x14ac:dyDescent="0.25">
      <c r="A345" s="41" t="s">
        <v>1725</v>
      </c>
      <c r="B345" s="18"/>
      <c r="C345" s="18"/>
      <c r="D345" s="25">
        <v>-1067500</v>
      </c>
      <c r="E345" s="12">
        <v>-31781.61</v>
      </c>
      <c r="F345" s="13">
        <v>-2.5981000000000001E-2</v>
      </c>
      <c r="G345" s="56"/>
    </row>
    <row r="346" spans="1:7" x14ac:dyDescent="0.25">
      <c r="A346" s="41" t="s">
        <v>1726</v>
      </c>
      <c r="B346" s="18"/>
      <c r="C346" s="18"/>
      <c r="D346" s="25">
        <v>-960050</v>
      </c>
      <c r="E346" s="12">
        <v>-41184.22</v>
      </c>
      <c r="F346" s="13">
        <v>-3.3667000000000002E-2</v>
      </c>
      <c r="G346" s="56"/>
    </row>
    <row r="347" spans="1:7" x14ac:dyDescent="0.25">
      <c r="A347" s="41" t="s">
        <v>1727</v>
      </c>
      <c r="B347" s="18"/>
      <c r="C347" s="18"/>
      <c r="D347" s="25">
        <v>-2534950</v>
      </c>
      <c r="E347" s="12">
        <v>-44267.83</v>
      </c>
      <c r="F347" s="13">
        <v>-3.6187999999999998E-2</v>
      </c>
      <c r="G347" s="56"/>
    </row>
    <row r="348" spans="1:7" x14ac:dyDescent="0.25">
      <c r="A348" s="57" t="s">
        <v>130</v>
      </c>
      <c r="B348" s="19"/>
      <c r="C348" s="19"/>
      <c r="D348" s="10"/>
      <c r="E348" s="26">
        <v>-904789.93</v>
      </c>
      <c r="F348" s="27">
        <v>-0.73957600000000001</v>
      </c>
      <c r="G348" s="58"/>
    </row>
    <row r="349" spans="1:7" x14ac:dyDescent="0.25">
      <c r="A349" s="41"/>
      <c r="B349" s="18"/>
      <c r="C349" s="18"/>
      <c r="D349" s="7"/>
      <c r="E349" s="8"/>
      <c r="F349" s="9"/>
      <c r="G349" s="56"/>
    </row>
    <row r="350" spans="1:7" x14ac:dyDescent="0.25">
      <c r="A350" s="41"/>
      <c r="B350" s="18"/>
      <c r="C350" s="18"/>
      <c r="D350" s="7"/>
      <c r="E350" s="8"/>
      <c r="F350" s="9"/>
      <c r="G350" s="56"/>
    </row>
    <row r="351" spans="1:7" x14ac:dyDescent="0.25">
      <c r="A351" s="41"/>
      <c r="B351" s="18"/>
      <c r="C351" s="18"/>
      <c r="D351" s="7"/>
      <c r="E351" s="8"/>
      <c r="F351" s="9"/>
      <c r="G351" s="56"/>
    </row>
    <row r="352" spans="1:7" x14ac:dyDescent="0.25">
      <c r="A352" s="59" t="s">
        <v>142</v>
      </c>
      <c r="B352" s="38"/>
      <c r="C352" s="38"/>
      <c r="D352" s="39"/>
      <c r="E352" s="26">
        <v>-904789.93</v>
      </c>
      <c r="F352" s="27">
        <v>-0.73957600000000001</v>
      </c>
      <c r="G352" s="58"/>
    </row>
    <row r="353" spans="1:7" x14ac:dyDescent="0.25">
      <c r="A353" s="41"/>
      <c r="B353" s="18"/>
      <c r="C353" s="18"/>
      <c r="D353" s="7"/>
      <c r="E353" s="8"/>
      <c r="F353" s="9"/>
      <c r="G353" s="56"/>
    </row>
    <row r="354" spans="1:7" x14ac:dyDescent="0.25">
      <c r="A354" s="57" t="s">
        <v>128</v>
      </c>
      <c r="B354" s="18"/>
      <c r="C354" s="18"/>
      <c r="D354" s="7"/>
      <c r="E354" s="8"/>
      <c r="F354" s="9"/>
      <c r="G354" s="56"/>
    </row>
    <row r="355" spans="1:7" x14ac:dyDescent="0.25">
      <c r="A355" s="57" t="s">
        <v>265</v>
      </c>
      <c r="B355" s="18"/>
      <c r="C355" s="18"/>
      <c r="D355" s="7"/>
      <c r="E355" s="8"/>
      <c r="F355" s="9"/>
      <c r="G355" s="56"/>
    </row>
    <row r="356" spans="1:7" x14ac:dyDescent="0.25">
      <c r="A356" s="41" t="s">
        <v>814</v>
      </c>
      <c r="B356" s="18" t="s">
        <v>815</v>
      </c>
      <c r="C356" s="18" t="s">
        <v>271</v>
      </c>
      <c r="D356" s="7">
        <v>10000000</v>
      </c>
      <c r="E356" s="8">
        <v>9893.51</v>
      </c>
      <c r="F356" s="9">
        <v>8.0999999999999996E-3</v>
      </c>
      <c r="G356" s="56">
        <v>7.6700000000000004E-2</v>
      </c>
    </row>
    <row r="357" spans="1:7" x14ac:dyDescent="0.25">
      <c r="A357" s="57" t="s">
        <v>130</v>
      </c>
      <c r="B357" s="19"/>
      <c r="C357" s="19"/>
      <c r="D357" s="10"/>
      <c r="E357" s="21">
        <v>9893.51</v>
      </c>
      <c r="F357" s="22">
        <v>8.0999999999999996E-3</v>
      </c>
      <c r="G357" s="58"/>
    </row>
    <row r="358" spans="1:7" x14ac:dyDescent="0.25">
      <c r="A358" s="41"/>
      <c r="B358" s="18"/>
      <c r="C358" s="18"/>
      <c r="D358" s="7"/>
      <c r="E358" s="8"/>
      <c r="F358" s="9"/>
      <c r="G358" s="56"/>
    </row>
    <row r="359" spans="1:7" x14ac:dyDescent="0.25">
      <c r="A359" s="57" t="s">
        <v>131</v>
      </c>
      <c r="B359" s="18"/>
      <c r="C359" s="18"/>
      <c r="D359" s="7"/>
      <c r="E359" s="8"/>
      <c r="F359" s="9"/>
      <c r="G359" s="56"/>
    </row>
    <row r="360" spans="1:7" x14ac:dyDescent="0.25">
      <c r="A360" s="41" t="s">
        <v>1728</v>
      </c>
      <c r="B360" s="18" t="s">
        <v>1729</v>
      </c>
      <c r="C360" s="18" t="s">
        <v>134</v>
      </c>
      <c r="D360" s="7">
        <v>10000000</v>
      </c>
      <c r="E360" s="8">
        <v>10064.120000000001</v>
      </c>
      <c r="F360" s="9">
        <v>8.2000000000000007E-3</v>
      </c>
      <c r="G360" s="56">
        <v>6.7856657011999999E-2</v>
      </c>
    </row>
    <row r="361" spans="1:7" x14ac:dyDescent="0.25">
      <c r="A361" s="41" t="s">
        <v>1730</v>
      </c>
      <c r="B361" s="18" t="s">
        <v>1731</v>
      </c>
      <c r="C361" s="18" t="s">
        <v>134</v>
      </c>
      <c r="D361" s="7">
        <v>10000000</v>
      </c>
      <c r="E361" s="8">
        <v>9843.2199999999993</v>
      </c>
      <c r="F361" s="9">
        <v>8.0000000000000002E-3</v>
      </c>
      <c r="G361" s="56">
        <v>6.7476410156000005E-2</v>
      </c>
    </row>
    <row r="362" spans="1:7" x14ac:dyDescent="0.25">
      <c r="A362" s="57" t="s">
        <v>130</v>
      </c>
      <c r="B362" s="19"/>
      <c r="C362" s="19"/>
      <c r="D362" s="10"/>
      <c r="E362" s="21">
        <v>19907.34</v>
      </c>
      <c r="F362" s="22">
        <v>1.6199999999999999E-2</v>
      </c>
      <c r="G362" s="58"/>
    </row>
    <row r="363" spans="1:7" x14ac:dyDescent="0.25">
      <c r="A363" s="41"/>
      <c r="B363" s="18"/>
      <c r="C363" s="18"/>
      <c r="D363" s="7"/>
      <c r="E363" s="8"/>
      <c r="F363" s="9"/>
      <c r="G363" s="56"/>
    </row>
    <row r="364" spans="1:7" x14ac:dyDescent="0.25">
      <c r="A364" s="57" t="s">
        <v>140</v>
      </c>
      <c r="B364" s="18"/>
      <c r="C364" s="18"/>
      <c r="D364" s="7"/>
      <c r="E364" s="8"/>
      <c r="F364" s="9"/>
      <c r="G364" s="56"/>
    </row>
    <row r="365" spans="1:7" x14ac:dyDescent="0.25">
      <c r="A365" s="57" t="s">
        <v>130</v>
      </c>
      <c r="B365" s="18"/>
      <c r="C365" s="18"/>
      <c r="D365" s="7"/>
      <c r="E365" s="23" t="s">
        <v>127</v>
      </c>
      <c r="F365" s="24" t="s">
        <v>127</v>
      </c>
      <c r="G365" s="56"/>
    </row>
    <row r="366" spans="1:7" x14ac:dyDescent="0.25">
      <c r="A366" s="41"/>
      <c r="B366" s="18"/>
      <c r="C366" s="18"/>
      <c r="D366" s="7"/>
      <c r="E366" s="8"/>
      <c r="F366" s="9"/>
      <c r="G366" s="56"/>
    </row>
    <row r="367" spans="1:7" x14ac:dyDescent="0.25">
      <c r="A367" s="57" t="s">
        <v>141</v>
      </c>
      <c r="B367" s="18"/>
      <c r="C367" s="18"/>
      <c r="D367" s="7"/>
      <c r="E367" s="8"/>
      <c r="F367" s="9"/>
      <c r="G367" s="56"/>
    </row>
    <row r="368" spans="1:7" x14ac:dyDescent="0.25">
      <c r="A368" s="57" t="s">
        <v>130</v>
      </c>
      <c r="B368" s="18"/>
      <c r="C368" s="18"/>
      <c r="D368" s="7"/>
      <c r="E368" s="23" t="s">
        <v>127</v>
      </c>
      <c r="F368" s="24" t="s">
        <v>127</v>
      </c>
      <c r="G368" s="56"/>
    </row>
    <row r="369" spans="1:7" x14ac:dyDescent="0.25">
      <c r="A369" s="41"/>
      <c r="B369" s="18"/>
      <c r="C369" s="18"/>
      <c r="D369" s="7"/>
      <c r="E369" s="8"/>
      <c r="F369" s="9"/>
      <c r="G369" s="56"/>
    </row>
    <row r="370" spans="1:7" x14ac:dyDescent="0.25">
      <c r="A370" s="59" t="s">
        <v>142</v>
      </c>
      <c r="B370" s="38"/>
      <c r="C370" s="38"/>
      <c r="D370" s="39"/>
      <c r="E370" s="21">
        <v>29800.85</v>
      </c>
      <c r="F370" s="22">
        <v>2.4299999999999999E-2</v>
      </c>
      <c r="G370" s="58"/>
    </row>
    <row r="371" spans="1:7" x14ac:dyDescent="0.25">
      <c r="A371" s="41"/>
      <c r="B371" s="18"/>
      <c r="C371" s="18"/>
      <c r="D371" s="7"/>
      <c r="E371" s="8"/>
      <c r="F371" s="9"/>
      <c r="G371" s="56"/>
    </row>
    <row r="372" spans="1:7" x14ac:dyDescent="0.25">
      <c r="A372" s="57" t="s">
        <v>143</v>
      </c>
      <c r="B372" s="18"/>
      <c r="C372" s="18"/>
      <c r="D372" s="7"/>
      <c r="E372" s="8"/>
      <c r="F372" s="9"/>
      <c r="G372" s="56"/>
    </row>
    <row r="373" spans="1:7" x14ac:dyDescent="0.25">
      <c r="A373" s="41"/>
      <c r="B373" s="18"/>
      <c r="C373" s="18"/>
      <c r="D373" s="7"/>
      <c r="E373" s="8"/>
      <c r="F373" s="9"/>
      <c r="G373" s="56"/>
    </row>
    <row r="374" spans="1:7" x14ac:dyDescent="0.25">
      <c r="A374" s="57" t="s">
        <v>144</v>
      </c>
      <c r="B374" s="18"/>
      <c r="C374" s="18"/>
      <c r="D374" s="7"/>
      <c r="E374" s="8"/>
      <c r="F374" s="9"/>
      <c r="G374" s="56"/>
    </row>
    <row r="375" spans="1:7" x14ac:dyDescent="0.25">
      <c r="A375" s="41" t="s">
        <v>1732</v>
      </c>
      <c r="B375" s="18" t="s">
        <v>1733</v>
      </c>
      <c r="C375" s="18" t="s">
        <v>134</v>
      </c>
      <c r="D375" s="7">
        <v>10000000</v>
      </c>
      <c r="E375" s="8">
        <v>9621.86</v>
      </c>
      <c r="F375" s="9">
        <v>7.9000000000000008E-3</v>
      </c>
      <c r="G375" s="56">
        <v>6.5500000000000003E-2</v>
      </c>
    </row>
    <row r="376" spans="1:7" x14ac:dyDescent="0.25">
      <c r="A376" s="41" t="s">
        <v>1734</v>
      </c>
      <c r="B376" s="18" t="s">
        <v>1735</v>
      </c>
      <c r="C376" s="18" t="s">
        <v>134</v>
      </c>
      <c r="D376" s="7">
        <v>500000</v>
      </c>
      <c r="E376" s="8">
        <v>496.17</v>
      </c>
      <c r="F376" s="9">
        <v>4.0000000000000002E-4</v>
      </c>
      <c r="G376" s="56">
        <v>6.4000000000000001E-2</v>
      </c>
    </row>
    <row r="377" spans="1:7" x14ac:dyDescent="0.25">
      <c r="A377" s="57" t="s">
        <v>130</v>
      </c>
      <c r="B377" s="19"/>
      <c r="C377" s="19"/>
      <c r="D377" s="10"/>
      <c r="E377" s="21">
        <v>10118.030000000001</v>
      </c>
      <c r="F377" s="22">
        <v>8.3000000000000001E-3</v>
      </c>
      <c r="G377" s="58"/>
    </row>
    <row r="378" spans="1:7" x14ac:dyDescent="0.25">
      <c r="A378" s="57" t="s">
        <v>149</v>
      </c>
      <c r="B378" s="18"/>
      <c r="C378" s="18"/>
      <c r="D378" s="7"/>
      <c r="E378" s="8"/>
      <c r="F378" s="9"/>
      <c r="G378" s="56"/>
    </row>
    <row r="379" spans="1:7" x14ac:dyDescent="0.25">
      <c r="A379" s="41" t="s">
        <v>1736</v>
      </c>
      <c r="B379" s="18" t="s">
        <v>1737</v>
      </c>
      <c r="C379" s="18" t="s">
        <v>152</v>
      </c>
      <c r="D379" s="7">
        <v>10000000</v>
      </c>
      <c r="E379" s="8">
        <v>9732.74</v>
      </c>
      <c r="F379" s="9">
        <v>8.0000000000000002E-3</v>
      </c>
      <c r="G379" s="56">
        <v>7.3699000000000001E-2</v>
      </c>
    </row>
    <row r="380" spans="1:7" x14ac:dyDescent="0.25">
      <c r="A380" s="41" t="s">
        <v>180</v>
      </c>
      <c r="B380" s="18" t="s">
        <v>181</v>
      </c>
      <c r="C380" s="18" t="s">
        <v>152</v>
      </c>
      <c r="D380" s="7">
        <v>10000000</v>
      </c>
      <c r="E380" s="8">
        <v>9503.94</v>
      </c>
      <c r="F380" s="9">
        <v>7.7999999999999996E-3</v>
      </c>
      <c r="G380" s="56">
        <v>7.5600000000000001E-2</v>
      </c>
    </row>
    <row r="381" spans="1:7" x14ac:dyDescent="0.25">
      <c r="A381" s="41" t="s">
        <v>1738</v>
      </c>
      <c r="B381" s="18" t="s">
        <v>1739</v>
      </c>
      <c r="C381" s="18" t="s">
        <v>152</v>
      </c>
      <c r="D381" s="7">
        <v>10000000</v>
      </c>
      <c r="E381" s="8">
        <v>9333.42</v>
      </c>
      <c r="F381" s="9">
        <v>7.6E-3</v>
      </c>
      <c r="G381" s="56">
        <v>7.5998999999999997E-2</v>
      </c>
    </row>
    <row r="382" spans="1:7" x14ac:dyDescent="0.25">
      <c r="A382" s="41" t="s">
        <v>196</v>
      </c>
      <c r="B382" s="18" t="s">
        <v>197</v>
      </c>
      <c r="C382" s="18" t="s">
        <v>177</v>
      </c>
      <c r="D382" s="7">
        <v>10000000</v>
      </c>
      <c r="E382" s="8">
        <v>9317.31</v>
      </c>
      <c r="F382" s="9">
        <v>7.6E-3</v>
      </c>
      <c r="G382" s="56">
        <v>7.5762999999999997E-2</v>
      </c>
    </row>
    <row r="383" spans="1:7" x14ac:dyDescent="0.25">
      <c r="A383" s="41" t="s">
        <v>160</v>
      </c>
      <c r="B383" s="18" t="s">
        <v>161</v>
      </c>
      <c r="C383" s="18" t="s">
        <v>155</v>
      </c>
      <c r="D383" s="7">
        <v>5000000</v>
      </c>
      <c r="E383" s="8">
        <v>4873.41</v>
      </c>
      <c r="F383" s="9">
        <v>4.0000000000000001E-3</v>
      </c>
      <c r="G383" s="56">
        <v>7.3499999999999996E-2</v>
      </c>
    </row>
    <row r="384" spans="1:7" x14ac:dyDescent="0.25">
      <c r="A384" s="41" t="s">
        <v>1740</v>
      </c>
      <c r="B384" s="18" t="s">
        <v>1741</v>
      </c>
      <c r="C384" s="18" t="s">
        <v>152</v>
      </c>
      <c r="D384" s="7">
        <v>5000000</v>
      </c>
      <c r="E384" s="8">
        <v>4868.28</v>
      </c>
      <c r="F384" s="9">
        <v>4.0000000000000001E-3</v>
      </c>
      <c r="G384" s="56">
        <v>7.3701000000000003E-2</v>
      </c>
    </row>
    <row r="385" spans="1:7" x14ac:dyDescent="0.25">
      <c r="A385" s="41" t="s">
        <v>1742</v>
      </c>
      <c r="B385" s="18" t="s">
        <v>1743</v>
      </c>
      <c r="C385" s="18" t="s">
        <v>152</v>
      </c>
      <c r="D385" s="7">
        <v>2500000</v>
      </c>
      <c r="E385" s="8">
        <v>2453.7600000000002</v>
      </c>
      <c r="F385" s="9">
        <v>2E-3</v>
      </c>
      <c r="G385" s="56">
        <v>7.3175000000000004E-2</v>
      </c>
    </row>
    <row r="386" spans="1:7" x14ac:dyDescent="0.25">
      <c r="A386" s="41" t="s">
        <v>1744</v>
      </c>
      <c r="B386" s="18" t="s">
        <v>1745</v>
      </c>
      <c r="C386" s="18" t="s">
        <v>177</v>
      </c>
      <c r="D386" s="7">
        <v>1000000</v>
      </c>
      <c r="E386" s="8">
        <v>987.06</v>
      </c>
      <c r="F386" s="9">
        <v>8.0000000000000004E-4</v>
      </c>
      <c r="G386" s="56">
        <v>7.2499999999999995E-2</v>
      </c>
    </row>
    <row r="387" spans="1:7" x14ac:dyDescent="0.25">
      <c r="A387" s="57" t="s">
        <v>130</v>
      </c>
      <c r="B387" s="19"/>
      <c r="C387" s="19"/>
      <c r="D387" s="10"/>
      <c r="E387" s="21">
        <v>51069.919999999998</v>
      </c>
      <c r="F387" s="22">
        <v>4.1799999999999997E-2</v>
      </c>
      <c r="G387" s="58"/>
    </row>
    <row r="388" spans="1:7" x14ac:dyDescent="0.25">
      <c r="A388" s="41"/>
      <c r="B388" s="18"/>
      <c r="C388" s="18"/>
      <c r="D388" s="7"/>
      <c r="E388" s="8"/>
      <c r="F388" s="9"/>
      <c r="G388" s="56"/>
    </row>
    <row r="389" spans="1:7" x14ac:dyDescent="0.25">
      <c r="A389" s="57" t="s">
        <v>198</v>
      </c>
      <c r="B389" s="18"/>
      <c r="C389" s="18"/>
      <c r="D389" s="7"/>
      <c r="E389" s="8"/>
      <c r="F389" s="9"/>
      <c r="G389" s="56"/>
    </row>
    <row r="390" spans="1:7" x14ac:dyDescent="0.25">
      <c r="A390" s="41" t="s">
        <v>1746</v>
      </c>
      <c r="B390" s="18" t="s">
        <v>1747</v>
      </c>
      <c r="C390" s="18" t="s">
        <v>152</v>
      </c>
      <c r="D390" s="7">
        <v>20000000</v>
      </c>
      <c r="E390" s="8">
        <v>18905.48</v>
      </c>
      <c r="F390" s="9">
        <v>1.55E-2</v>
      </c>
      <c r="G390" s="56">
        <v>7.8849000000000002E-2</v>
      </c>
    </row>
    <row r="391" spans="1:7" x14ac:dyDescent="0.25">
      <c r="A391" s="41" t="s">
        <v>1748</v>
      </c>
      <c r="B391" s="18" t="s">
        <v>1749</v>
      </c>
      <c r="C391" s="18" t="s">
        <v>152</v>
      </c>
      <c r="D391" s="7">
        <v>10000000</v>
      </c>
      <c r="E391" s="8">
        <v>9703.84</v>
      </c>
      <c r="F391" s="9">
        <v>7.9000000000000008E-3</v>
      </c>
      <c r="G391" s="56">
        <v>7.7899999999999997E-2</v>
      </c>
    </row>
    <row r="392" spans="1:7" x14ac:dyDescent="0.25">
      <c r="A392" s="41" t="s">
        <v>1750</v>
      </c>
      <c r="B392" s="18" t="s">
        <v>1751</v>
      </c>
      <c r="C392" s="18" t="s">
        <v>152</v>
      </c>
      <c r="D392" s="7">
        <v>10000000</v>
      </c>
      <c r="E392" s="8">
        <v>9677.7900000000009</v>
      </c>
      <c r="F392" s="9">
        <v>7.9000000000000008E-3</v>
      </c>
      <c r="G392" s="56">
        <v>7.7899999999999997E-2</v>
      </c>
    </row>
    <row r="393" spans="1:7" x14ac:dyDescent="0.25">
      <c r="A393" s="41" t="s">
        <v>1752</v>
      </c>
      <c r="B393" s="18" t="s">
        <v>1753</v>
      </c>
      <c r="C393" s="18" t="s">
        <v>152</v>
      </c>
      <c r="D393" s="7">
        <v>10000000</v>
      </c>
      <c r="E393" s="8">
        <v>9456.6</v>
      </c>
      <c r="F393" s="9">
        <v>7.7000000000000002E-3</v>
      </c>
      <c r="G393" s="56">
        <v>7.8850000000000003E-2</v>
      </c>
    </row>
    <row r="394" spans="1:7" x14ac:dyDescent="0.25">
      <c r="A394" s="41" t="s">
        <v>1754</v>
      </c>
      <c r="B394" s="18" t="s">
        <v>1755</v>
      </c>
      <c r="C394" s="18" t="s">
        <v>152</v>
      </c>
      <c r="D394" s="7">
        <v>7500000</v>
      </c>
      <c r="E394" s="8">
        <v>7321.86</v>
      </c>
      <c r="F394" s="9">
        <v>6.0000000000000001E-3</v>
      </c>
      <c r="G394" s="56">
        <v>7.7899999999999997E-2</v>
      </c>
    </row>
    <row r="395" spans="1:7" x14ac:dyDescent="0.25">
      <c r="A395" s="41" t="s">
        <v>205</v>
      </c>
      <c r="B395" s="18" t="s">
        <v>206</v>
      </c>
      <c r="C395" s="18" t="s">
        <v>152</v>
      </c>
      <c r="D395" s="7">
        <v>7500000</v>
      </c>
      <c r="E395" s="8">
        <v>7311.2</v>
      </c>
      <c r="F395" s="9">
        <v>6.0000000000000001E-3</v>
      </c>
      <c r="G395" s="56">
        <v>7.7898999999999996E-2</v>
      </c>
    </row>
    <row r="396" spans="1:7" x14ac:dyDescent="0.25">
      <c r="A396" s="41" t="s">
        <v>207</v>
      </c>
      <c r="B396" s="18" t="s">
        <v>208</v>
      </c>
      <c r="C396" s="18" t="s">
        <v>152</v>
      </c>
      <c r="D396" s="7">
        <v>5000000</v>
      </c>
      <c r="E396" s="8">
        <v>4851.5600000000004</v>
      </c>
      <c r="F396" s="9">
        <v>4.0000000000000001E-3</v>
      </c>
      <c r="G396" s="56">
        <v>7.8100000000000003E-2</v>
      </c>
    </row>
    <row r="397" spans="1:7" x14ac:dyDescent="0.25">
      <c r="A397" s="41" t="s">
        <v>1756</v>
      </c>
      <c r="B397" s="18" t="s">
        <v>1757</v>
      </c>
      <c r="C397" s="18" t="s">
        <v>155</v>
      </c>
      <c r="D397" s="7">
        <v>5000000</v>
      </c>
      <c r="E397" s="8">
        <v>4834.26</v>
      </c>
      <c r="F397" s="9">
        <v>4.0000000000000001E-3</v>
      </c>
      <c r="G397" s="56">
        <v>7.7248999999999998E-2</v>
      </c>
    </row>
    <row r="398" spans="1:7" x14ac:dyDescent="0.25">
      <c r="A398" s="57" t="s">
        <v>130</v>
      </c>
      <c r="B398" s="19"/>
      <c r="C398" s="19"/>
      <c r="D398" s="10"/>
      <c r="E398" s="21">
        <v>72062.59</v>
      </c>
      <c r="F398" s="22">
        <v>5.8999999999999997E-2</v>
      </c>
      <c r="G398" s="58"/>
    </row>
    <row r="399" spans="1:7" x14ac:dyDescent="0.25">
      <c r="A399" s="41"/>
      <c r="B399" s="18"/>
      <c r="C399" s="18"/>
      <c r="D399" s="7"/>
      <c r="E399" s="8"/>
      <c r="F399" s="9"/>
      <c r="G399" s="56"/>
    </row>
    <row r="400" spans="1:7" x14ac:dyDescent="0.25">
      <c r="A400" s="59" t="s">
        <v>142</v>
      </c>
      <c r="B400" s="38"/>
      <c r="C400" s="38"/>
      <c r="D400" s="39"/>
      <c r="E400" s="21">
        <v>133250.54</v>
      </c>
      <c r="F400" s="22">
        <v>0.1091</v>
      </c>
      <c r="G400" s="58"/>
    </row>
    <row r="401" spans="1:7" x14ac:dyDescent="0.25">
      <c r="A401" s="41"/>
      <c r="B401" s="18"/>
      <c r="C401" s="18"/>
      <c r="D401" s="7"/>
      <c r="E401" s="8"/>
      <c r="F401" s="9"/>
      <c r="G401" s="56"/>
    </row>
    <row r="402" spans="1:7" x14ac:dyDescent="0.25">
      <c r="A402" s="41"/>
      <c r="B402" s="18"/>
      <c r="C402" s="18"/>
      <c r="D402" s="7"/>
      <c r="E402" s="8"/>
      <c r="F402" s="9"/>
      <c r="G402" s="56"/>
    </row>
    <row r="403" spans="1:7" x14ac:dyDescent="0.25">
      <c r="A403" s="57" t="s">
        <v>892</v>
      </c>
      <c r="B403" s="18"/>
      <c r="C403" s="18"/>
      <c r="D403" s="7"/>
      <c r="E403" s="8"/>
      <c r="F403" s="9"/>
      <c r="G403" s="56"/>
    </row>
    <row r="404" spans="1:7" x14ac:dyDescent="0.25">
      <c r="A404" s="41" t="s">
        <v>893</v>
      </c>
      <c r="B404" s="18" t="s">
        <v>894</v>
      </c>
      <c r="C404" s="18"/>
      <c r="D404" s="7">
        <v>1210355</v>
      </c>
      <c r="E404" s="8">
        <v>14996.42</v>
      </c>
      <c r="F404" s="9">
        <v>1.23E-2</v>
      </c>
      <c r="G404" s="56"/>
    </row>
    <row r="405" spans="1:7" x14ac:dyDescent="0.25">
      <c r="A405" s="57" t="s">
        <v>130</v>
      </c>
      <c r="B405" s="19"/>
      <c r="C405" s="19"/>
      <c r="D405" s="10"/>
      <c r="E405" s="21">
        <v>14996.42</v>
      </c>
      <c r="F405" s="22">
        <v>1.23E-2</v>
      </c>
      <c r="G405" s="58"/>
    </row>
    <row r="406" spans="1:7" x14ac:dyDescent="0.25">
      <c r="A406" s="41"/>
      <c r="B406" s="18"/>
      <c r="C406" s="18"/>
      <c r="D406" s="7"/>
      <c r="E406" s="8"/>
      <c r="F406" s="9"/>
      <c r="G406" s="56"/>
    </row>
    <row r="407" spans="1:7" x14ac:dyDescent="0.25">
      <c r="A407" s="59" t="s">
        <v>142</v>
      </c>
      <c r="B407" s="38"/>
      <c r="C407" s="38"/>
      <c r="D407" s="39"/>
      <c r="E407" s="21">
        <v>14996.42</v>
      </c>
      <c r="F407" s="22">
        <v>1.23E-2</v>
      </c>
      <c r="G407" s="58"/>
    </row>
    <row r="408" spans="1:7" x14ac:dyDescent="0.25">
      <c r="A408" s="41"/>
      <c r="B408" s="18"/>
      <c r="C408" s="18"/>
      <c r="D408" s="7"/>
      <c r="E408" s="8"/>
      <c r="F408" s="9"/>
      <c r="G408" s="56"/>
    </row>
    <row r="409" spans="1:7" x14ac:dyDescent="0.25">
      <c r="A409" s="57" t="s">
        <v>892</v>
      </c>
      <c r="B409" s="18"/>
      <c r="C409" s="18"/>
      <c r="D409" s="7"/>
      <c r="E409" s="8"/>
      <c r="F409" s="9"/>
      <c r="G409" s="56"/>
    </row>
    <row r="410" spans="1:7" x14ac:dyDescent="0.25">
      <c r="A410" s="41" t="s">
        <v>1758</v>
      </c>
      <c r="B410" s="18" t="s">
        <v>1759</v>
      </c>
      <c r="C410" s="18"/>
      <c r="D410" s="7">
        <v>2812837.1063999999</v>
      </c>
      <c r="E410" s="8">
        <v>90948.99</v>
      </c>
      <c r="F410" s="9">
        <v>7.4399999999999994E-2</v>
      </c>
      <c r="G410" s="56"/>
    </row>
    <row r="411" spans="1:7" x14ac:dyDescent="0.25">
      <c r="A411" s="41" t="s">
        <v>1760</v>
      </c>
      <c r="B411" s="18" t="s">
        <v>1761</v>
      </c>
      <c r="C411" s="18"/>
      <c r="D411" s="7">
        <v>243599113.86390001</v>
      </c>
      <c r="E411" s="8">
        <v>30043.57</v>
      </c>
      <c r="F411" s="9">
        <v>2.46E-2</v>
      </c>
      <c r="G411" s="56"/>
    </row>
    <row r="412" spans="1:7" x14ac:dyDescent="0.25">
      <c r="A412" s="41" t="s">
        <v>1762</v>
      </c>
      <c r="B412" s="18" t="s">
        <v>1763</v>
      </c>
      <c r="C412" s="18"/>
      <c r="D412" s="7">
        <v>33963329.322099999</v>
      </c>
      <c r="E412" s="8">
        <v>10048.459999999999</v>
      </c>
      <c r="F412" s="9">
        <v>8.2000000000000007E-3</v>
      </c>
      <c r="G412" s="56"/>
    </row>
    <row r="413" spans="1:7" x14ac:dyDescent="0.25">
      <c r="A413" s="41"/>
      <c r="B413" s="18"/>
      <c r="C413" s="18"/>
      <c r="D413" s="7"/>
      <c r="E413" s="8"/>
      <c r="F413" s="9"/>
      <c r="G413" s="56"/>
    </row>
    <row r="414" spans="1:7" x14ac:dyDescent="0.25">
      <c r="A414" s="59" t="s">
        <v>142</v>
      </c>
      <c r="B414" s="38"/>
      <c r="C414" s="38"/>
      <c r="D414" s="39"/>
      <c r="E414" s="21">
        <v>131041.02</v>
      </c>
      <c r="F414" s="22">
        <v>0.1072</v>
      </c>
      <c r="G414" s="58"/>
    </row>
    <row r="415" spans="1:7" x14ac:dyDescent="0.25">
      <c r="A415" s="41"/>
      <c r="B415" s="18"/>
      <c r="C415" s="18"/>
      <c r="D415" s="7"/>
      <c r="E415" s="8"/>
      <c r="F415" s="9"/>
      <c r="G415" s="56"/>
    </row>
    <row r="416" spans="1:7" x14ac:dyDescent="0.25">
      <c r="A416" s="57" t="s">
        <v>216</v>
      </c>
      <c r="B416" s="18"/>
      <c r="C416" s="18"/>
      <c r="D416" s="7"/>
      <c r="E416" s="8"/>
      <c r="F416" s="9"/>
      <c r="G416" s="56"/>
    </row>
    <row r="417" spans="1:7" x14ac:dyDescent="0.25">
      <c r="A417" s="41" t="s">
        <v>217</v>
      </c>
      <c r="B417" s="18"/>
      <c r="C417" s="18"/>
      <c r="D417" s="7"/>
      <c r="E417" s="8">
        <v>17055.09</v>
      </c>
      <c r="F417" s="9">
        <v>1.3899999999999999E-2</v>
      </c>
      <c r="G417" s="56">
        <v>6.6513000000000003E-2</v>
      </c>
    </row>
    <row r="418" spans="1:7" x14ac:dyDescent="0.25">
      <c r="A418" s="57" t="s">
        <v>130</v>
      </c>
      <c r="B418" s="19"/>
      <c r="C418" s="19"/>
      <c r="D418" s="10"/>
      <c r="E418" s="21">
        <v>17055.09</v>
      </c>
      <c r="F418" s="22">
        <v>1.3899999999999999E-2</v>
      </c>
      <c r="G418" s="58"/>
    </row>
    <row r="419" spans="1:7" x14ac:dyDescent="0.25">
      <c r="A419" s="41"/>
      <c r="B419" s="18"/>
      <c r="C419" s="18"/>
      <c r="D419" s="7"/>
      <c r="E419" s="8"/>
      <c r="F419" s="9"/>
      <c r="G419" s="56"/>
    </row>
    <row r="420" spans="1:7" x14ac:dyDescent="0.25">
      <c r="A420" s="59" t="s">
        <v>142</v>
      </c>
      <c r="B420" s="38"/>
      <c r="C420" s="38"/>
      <c r="D420" s="39"/>
      <c r="E420" s="21">
        <v>17055.09</v>
      </c>
      <c r="F420" s="22">
        <v>1.3899999999999999E-2</v>
      </c>
      <c r="G420" s="58"/>
    </row>
    <row r="421" spans="1:7" x14ac:dyDescent="0.25">
      <c r="A421" s="41" t="s">
        <v>218</v>
      </c>
      <c r="B421" s="18"/>
      <c r="C421" s="18"/>
      <c r="D421" s="7"/>
      <c r="E421" s="8">
        <v>501.37830070000001</v>
      </c>
      <c r="F421" s="9">
        <v>4.0900000000000002E-4</v>
      </c>
      <c r="G421" s="56"/>
    </row>
    <row r="422" spans="1:7" x14ac:dyDescent="0.25">
      <c r="A422" s="41" t="s">
        <v>219</v>
      </c>
      <c r="B422" s="18"/>
      <c r="C422" s="18"/>
      <c r="D422" s="7"/>
      <c r="E422" s="12">
        <v>-2168.9183007000001</v>
      </c>
      <c r="F422" s="13">
        <v>-1.709E-3</v>
      </c>
      <c r="G422" s="56">
        <v>6.6513000000000003E-2</v>
      </c>
    </row>
    <row r="423" spans="1:7" x14ac:dyDescent="0.25">
      <c r="A423" s="60" t="s">
        <v>220</v>
      </c>
      <c r="B423" s="20"/>
      <c r="C423" s="20"/>
      <c r="D423" s="14"/>
      <c r="E423" s="15">
        <v>1223253.58</v>
      </c>
      <c r="F423" s="16">
        <v>1</v>
      </c>
      <c r="G423" s="61"/>
    </row>
    <row r="424" spans="1:7" x14ac:dyDescent="0.25">
      <c r="A424" s="42"/>
      <c r="G424" s="48"/>
    </row>
    <row r="425" spans="1:7" x14ac:dyDescent="0.25">
      <c r="A425" s="62" t="s">
        <v>1764</v>
      </c>
      <c r="G425" s="48"/>
    </row>
    <row r="426" spans="1:7" x14ac:dyDescent="0.25">
      <c r="A426" s="62" t="s">
        <v>221</v>
      </c>
      <c r="G426" s="48"/>
    </row>
    <row r="427" spans="1:7" x14ac:dyDescent="0.25">
      <c r="A427" s="62" t="s">
        <v>222</v>
      </c>
      <c r="G427" s="48"/>
    </row>
    <row r="428" spans="1:7" x14ac:dyDescent="0.25">
      <c r="A428" s="62" t="s">
        <v>689</v>
      </c>
      <c r="G428" s="48"/>
    </row>
    <row r="429" spans="1:7" x14ac:dyDescent="0.25">
      <c r="A429" s="62"/>
      <c r="G429" s="48"/>
    </row>
    <row r="430" spans="1:7" x14ac:dyDescent="0.25">
      <c r="A430" s="62" t="s">
        <v>232</v>
      </c>
      <c r="G430" s="48"/>
    </row>
    <row r="431" spans="1:7" x14ac:dyDescent="0.25">
      <c r="A431" s="43" t="s">
        <v>233</v>
      </c>
      <c r="B431" s="3" t="s">
        <v>127</v>
      </c>
      <c r="G431" s="48"/>
    </row>
    <row r="432" spans="1:7" x14ac:dyDescent="0.25">
      <c r="A432" s="42" t="s">
        <v>234</v>
      </c>
      <c r="G432" s="48"/>
    </row>
    <row r="433" spans="1:7" x14ac:dyDescent="0.25">
      <c r="A433" s="42" t="s">
        <v>235</v>
      </c>
      <c r="B433" s="3" t="s">
        <v>236</v>
      </c>
      <c r="C433" s="3" t="s">
        <v>236</v>
      </c>
      <c r="G433" s="48"/>
    </row>
    <row r="434" spans="1:7" x14ac:dyDescent="0.25">
      <c r="A434" s="42"/>
      <c r="B434" s="63">
        <v>45382</v>
      </c>
      <c r="C434" s="63">
        <v>45565</v>
      </c>
      <c r="G434" s="48"/>
    </row>
    <row r="435" spans="1:7" x14ac:dyDescent="0.25">
      <c r="A435" s="42" t="s">
        <v>240</v>
      </c>
      <c r="B435">
        <v>18.914400000000001</v>
      </c>
      <c r="C435">
        <v>19.654599999999999</v>
      </c>
      <c r="E435" s="2"/>
      <c r="G435" s="64"/>
    </row>
    <row r="436" spans="1:7" x14ac:dyDescent="0.25">
      <c r="A436" s="42" t="s">
        <v>241</v>
      </c>
      <c r="B436">
        <v>13.521800000000001</v>
      </c>
      <c r="C436">
        <v>14.0512</v>
      </c>
      <c r="E436" s="2"/>
      <c r="G436" s="64"/>
    </row>
    <row r="437" spans="1:7" x14ac:dyDescent="0.25">
      <c r="A437" s="42" t="s">
        <v>706</v>
      </c>
      <c r="B437">
        <v>15.5383</v>
      </c>
      <c r="C437">
        <v>16.146599999999999</v>
      </c>
      <c r="E437" s="2"/>
      <c r="G437" s="64"/>
    </row>
    <row r="438" spans="1:7" x14ac:dyDescent="0.25">
      <c r="A438" s="42" t="s">
        <v>249</v>
      </c>
      <c r="B438">
        <v>17.780899999999999</v>
      </c>
      <c r="C438">
        <v>18.4133</v>
      </c>
      <c r="E438" s="2"/>
      <c r="G438" s="64"/>
    </row>
    <row r="439" spans="1:7" x14ac:dyDescent="0.25">
      <c r="A439" s="42" t="s">
        <v>709</v>
      </c>
      <c r="B439">
        <v>17.776900000000001</v>
      </c>
      <c r="C439">
        <v>18.408799999999999</v>
      </c>
      <c r="E439" s="2"/>
      <c r="G439" s="64"/>
    </row>
    <row r="440" spans="1:7" x14ac:dyDescent="0.25">
      <c r="A440" s="42" t="s">
        <v>710</v>
      </c>
      <c r="B440">
        <v>13.045299999999999</v>
      </c>
      <c r="C440" s="71">
        <v>13.509</v>
      </c>
      <c r="E440" s="2"/>
      <c r="G440" s="64"/>
    </row>
    <row r="441" spans="1:7" x14ac:dyDescent="0.25">
      <c r="A441" s="42" t="s">
        <v>711</v>
      </c>
      <c r="B441">
        <v>14.5237</v>
      </c>
      <c r="C441">
        <v>15.040100000000001</v>
      </c>
      <c r="E441" s="2"/>
      <c r="G441" s="64"/>
    </row>
    <row r="442" spans="1:7" x14ac:dyDescent="0.25">
      <c r="A442" s="42"/>
      <c r="E442" s="2"/>
      <c r="G442" s="64"/>
    </row>
    <row r="443" spans="1:7" x14ac:dyDescent="0.25">
      <c r="A443" s="42" t="s">
        <v>251</v>
      </c>
      <c r="B443" s="3" t="s">
        <v>127</v>
      </c>
      <c r="G443" s="48"/>
    </row>
    <row r="444" spans="1:7" x14ac:dyDescent="0.25">
      <c r="A444" s="42" t="s">
        <v>252</v>
      </c>
      <c r="B444" s="3" t="s">
        <v>127</v>
      </c>
      <c r="G444" s="48"/>
    </row>
    <row r="445" spans="1:7" ht="30" customHeight="1" x14ac:dyDescent="0.25">
      <c r="A445" s="43" t="s">
        <v>253</v>
      </c>
      <c r="B445" s="3" t="s">
        <v>127</v>
      </c>
      <c r="G445" s="48"/>
    </row>
    <row r="446" spans="1:7" ht="30" customHeight="1" x14ac:dyDescent="0.25">
      <c r="A446" s="43" t="s">
        <v>254</v>
      </c>
      <c r="B446" s="3" t="s">
        <v>127</v>
      </c>
      <c r="G446" s="48"/>
    </row>
    <row r="447" spans="1:7" x14ac:dyDescent="0.25">
      <c r="A447" s="42" t="s">
        <v>1259</v>
      </c>
      <c r="B447" s="65">
        <v>15.8451</v>
      </c>
      <c r="G447" s="48"/>
    </row>
    <row r="448" spans="1:7" ht="30" customHeight="1" x14ac:dyDescent="0.25">
      <c r="A448" s="43" t="s">
        <v>256</v>
      </c>
      <c r="B448" s="3">
        <v>0</v>
      </c>
      <c r="G448" s="48"/>
    </row>
    <row r="449" spans="1:7" ht="30" customHeight="1" x14ac:dyDescent="0.25">
      <c r="A449" s="43" t="s">
        <v>257</v>
      </c>
      <c r="B449" s="3" t="s">
        <v>127</v>
      </c>
      <c r="G449" s="48"/>
    </row>
    <row r="450" spans="1:7" ht="30" customHeight="1" x14ac:dyDescent="0.25">
      <c r="A450" s="43" t="s">
        <v>258</v>
      </c>
      <c r="B450" s="3" t="s">
        <v>127</v>
      </c>
      <c r="G450" s="48"/>
    </row>
    <row r="451" spans="1:7" x14ac:dyDescent="0.25">
      <c r="A451" s="42" t="s">
        <v>259</v>
      </c>
      <c r="B451" s="3" t="s">
        <v>127</v>
      </c>
      <c r="G451" s="48"/>
    </row>
    <row r="452" spans="1:7" ht="15.75" customHeight="1" thickBot="1" x14ac:dyDescent="0.3">
      <c r="A452" s="66" t="s">
        <v>260</v>
      </c>
      <c r="B452" s="67" t="s">
        <v>127</v>
      </c>
      <c r="C452" s="68"/>
      <c r="D452" s="68"/>
      <c r="E452" s="68"/>
      <c r="F452" s="68"/>
      <c r="G452" s="69"/>
    </row>
    <row r="454" spans="1:7" ht="69.95" customHeight="1" x14ac:dyDescent="0.25">
      <c r="A454" s="128" t="s">
        <v>261</v>
      </c>
      <c r="B454" s="128" t="s">
        <v>262</v>
      </c>
      <c r="C454" s="128" t="s">
        <v>5</v>
      </c>
      <c r="D454" s="128" t="s">
        <v>6</v>
      </c>
    </row>
    <row r="455" spans="1:7" ht="69.95" customHeight="1" x14ac:dyDescent="0.25">
      <c r="A455" s="128" t="s">
        <v>1765</v>
      </c>
      <c r="B455" s="128"/>
      <c r="C455" s="128" t="s">
        <v>51</v>
      </c>
      <c r="D455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24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1.8554687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1766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1767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1263</v>
      </c>
      <c r="B10" s="18" t="s">
        <v>1264</v>
      </c>
      <c r="C10" s="18" t="s">
        <v>1189</v>
      </c>
      <c r="D10" s="7">
        <v>3612504</v>
      </c>
      <c r="E10" s="8">
        <v>62570.38</v>
      </c>
      <c r="F10" s="9">
        <v>4.9299999999999997E-2</v>
      </c>
      <c r="G10" s="56"/>
    </row>
    <row r="11" spans="1:8" x14ac:dyDescent="0.25">
      <c r="A11" s="41" t="s">
        <v>1187</v>
      </c>
      <c r="B11" s="18" t="s">
        <v>1188</v>
      </c>
      <c r="C11" s="18" t="s">
        <v>1189</v>
      </c>
      <c r="D11" s="7">
        <v>2899335</v>
      </c>
      <c r="E11" s="8">
        <v>36908.53</v>
      </c>
      <c r="F11" s="9">
        <v>2.9100000000000001E-2</v>
      </c>
      <c r="G11" s="56"/>
    </row>
    <row r="12" spans="1:8" x14ac:dyDescent="0.25">
      <c r="A12" s="41" t="s">
        <v>1201</v>
      </c>
      <c r="B12" s="18" t="s">
        <v>1202</v>
      </c>
      <c r="C12" s="18" t="s">
        <v>1203</v>
      </c>
      <c r="D12" s="7">
        <v>7796261</v>
      </c>
      <c r="E12" s="8">
        <v>34553.03</v>
      </c>
      <c r="F12" s="9">
        <v>2.7199999999999998E-2</v>
      </c>
      <c r="G12" s="56"/>
    </row>
    <row r="13" spans="1:8" x14ac:dyDescent="0.25">
      <c r="A13" s="41" t="s">
        <v>1276</v>
      </c>
      <c r="B13" s="18" t="s">
        <v>1277</v>
      </c>
      <c r="C13" s="18" t="s">
        <v>1267</v>
      </c>
      <c r="D13" s="7">
        <v>1802056</v>
      </c>
      <c r="E13" s="8">
        <v>33799.360000000001</v>
      </c>
      <c r="F13" s="9">
        <v>2.6599999999999999E-2</v>
      </c>
      <c r="G13" s="56"/>
    </row>
    <row r="14" spans="1:8" x14ac:dyDescent="0.25">
      <c r="A14" s="41" t="s">
        <v>1206</v>
      </c>
      <c r="B14" s="18" t="s">
        <v>1207</v>
      </c>
      <c r="C14" s="18" t="s">
        <v>1208</v>
      </c>
      <c r="D14" s="7">
        <v>1102537</v>
      </c>
      <c r="E14" s="8">
        <v>32559.57</v>
      </c>
      <c r="F14" s="9">
        <v>2.5700000000000001E-2</v>
      </c>
      <c r="G14" s="56"/>
    </row>
    <row r="15" spans="1:8" x14ac:dyDescent="0.25">
      <c r="A15" s="41" t="s">
        <v>1181</v>
      </c>
      <c r="B15" s="18" t="s">
        <v>1182</v>
      </c>
      <c r="C15" s="18" t="s">
        <v>1183</v>
      </c>
      <c r="D15" s="7">
        <v>1687036</v>
      </c>
      <c r="E15" s="8">
        <v>28840.720000000001</v>
      </c>
      <c r="F15" s="9">
        <v>2.2700000000000001E-2</v>
      </c>
      <c r="G15" s="56"/>
    </row>
    <row r="16" spans="1:8" x14ac:dyDescent="0.25">
      <c r="A16" s="41" t="s">
        <v>1204</v>
      </c>
      <c r="B16" s="18" t="s">
        <v>1205</v>
      </c>
      <c r="C16" s="18" t="s">
        <v>1186</v>
      </c>
      <c r="D16" s="7">
        <v>180050</v>
      </c>
      <c r="E16" s="8">
        <v>23835.02</v>
      </c>
      <c r="F16" s="9">
        <v>1.8800000000000001E-2</v>
      </c>
      <c r="G16" s="56"/>
    </row>
    <row r="17" spans="1:7" x14ac:dyDescent="0.25">
      <c r="A17" s="41" t="s">
        <v>1242</v>
      </c>
      <c r="B17" s="18" t="s">
        <v>1243</v>
      </c>
      <c r="C17" s="18" t="s">
        <v>1189</v>
      </c>
      <c r="D17" s="7">
        <v>1907306</v>
      </c>
      <c r="E17" s="8">
        <v>23501.82</v>
      </c>
      <c r="F17" s="9">
        <v>1.8499999999999999E-2</v>
      </c>
      <c r="G17" s="56"/>
    </row>
    <row r="18" spans="1:7" x14ac:dyDescent="0.25">
      <c r="A18" s="41" t="s">
        <v>1192</v>
      </c>
      <c r="B18" s="18" t="s">
        <v>1193</v>
      </c>
      <c r="C18" s="18" t="s">
        <v>1194</v>
      </c>
      <c r="D18" s="7">
        <v>3676736</v>
      </c>
      <c r="E18" s="8">
        <v>19051.009999999998</v>
      </c>
      <c r="F18" s="9">
        <v>1.4999999999999999E-2</v>
      </c>
      <c r="G18" s="56"/>
    </row>
    <row r="19" spans="1:7" x14ac:dyDescent="0.25">
      <c r="A19" s="41" t="s">
        <v>1238</v>
      </c>
      <c r="B19" s="18" t="s">
        <v>1239</v>
      </c>
      <c r="C19" s="18" t="s">
        <v>1186</v>
      </c>
      <c r="D19" s="7">
        <v>1871547</v>
      </c>
      <c r="E19" s="8">
        <v>18241.03</v>
      </c>
      <c r="F19" s="9">
        <v>1.44E-2</v>
      </c>
      <c r="G19" s="56"/>
    </row>
    <row r="20" spans="1:7" x14ac:dyDescent="0.25">
      <c r="A20" s="41" t="s">
        <v>1511</v>
      </c>
      <c r="B20" s="18" t="s">
        <v>1512</v>
      </c>
      <c r="C20" s="18" t="s">
        <v>1267</v>
      </c>
      <c r="D20" s="7">
        <v>1011191</v>
      </c>
      <c r="E20" s="8">
        <v>18162</v>
      </c>
      <c r="F20" s="9">
        <v>1.43E-2</v>
      </c>
      <c r="G20" s="56"/>
    </row>
    <row r="21" spans="1:7" x14ac:dyDescent="0.25">
      <c r="A21" s="41" t="s">
        <v>1265</v>
      </c>
      <c r="B21" s="18" t="s">
        <v>1266</v>
      </c>
      <c r="C21" s="18" t="s">
        <v>1267</v>
      </c>
      <c r="D21" s="7">
        <v>413999</v>
      </c>
      <c r="E21" s="8">
        <v>17671.55</v>
      </c>
      <c r="F21" s="9">
        <v>1.3899999999999999E-2</v>
      </c>
      <c r="G21" s="56"/>
    </row>
    <row r="22" spans="1:7" x14ac:dyDescent="0.25">
      <c r="A22" s="41" t="s">
        <v>1286</v>
      </c>
      <c r="B22" s="18" t="s">
        <v>1287</v>
      </c>
      <c r="C22" s="18" t="s">
        <v>1283</v>
      </c>
      <c r="D22" s="7">
        <v>224040</v>
      </c>
      <c r="E22" s="8">
        <v>17257.8</v>
      </c>
      <c r="F22" s="9">
        <v>1.3599999999999999E-2</v>
      </c>
      <c r="G22" s="56"/>
    </row>
    <row r="23" spans="1:7" x14ac:dyDescent="0.25">
      <c r="A23" s="41" t="s">
        <v>1221</v>
      </c>
      <c r="B23" s="18" t="s">
        <v>1222</v>
      </c>
      <c r="C23" s="18" t="s">
        <v>1223</v>
      </c>
      <c r="D23" s="7">
        <v>451341</v>
      </c>
      <c r="E23" s="8">
        <v>16589.259999999998</v>
      </c>
      <c r="F23" s="9">
        <v>1.3100000000000001E-2</v>
      </c>
      <c r="G23" s="56"/>
    </row>
    <row r="24" spans="1:7" x14ac:dyDescent="0.25">
      <c r="A24" s="41" t="s">
        <v>1216</v>
      </c>
      <c r="B24" s="18" t="s">
        <v>1217</v>
      </c>
      <c r="C24" s="18" t="s">
        <v>1186</v>
      </c>
      <c r="D24" s="7">
        <v>575978</v>
      </c>
      <c r="E24" s="8">
        <v>16356.91</v>
      </c>
      <c r="F24" s="9">
        <v>1.29E-2</v>
      </c>
      <c r="G24" s="56"/>
    </row>
    <row r="25" spans="1:7" x14ac:dyDescent="0.25">
      <c r="A25" s="41" t="s">
        <v>1178</v>
      </c>
      <c r="B25" s="18" t="s">
        <v>1179</v>
      </c>
      <c r="C25" s="18" t="s">
        <v>1180</v>
      </c>
      <c r="D25" s="7">
        <v>772484</v>
      </c>
      <c r="E25" s="8">
        <v>14883.45</v>
      </c>
      <c r="F25" s="9">
        <v>1.17E-2</v>
      </c>
      <c r="G25" s="56"/>
    </row>
    <row r="26" spans="1:7" x14ac:dyDescent="0.25">
      <c r="A26" s="41" t="s">
        <v>1334</v>
      </c>
      <c r="B26" s="18" t="s">
        <v>1335</v>
      </c>
      <c r="C26" s="18" t="s">
        <v>1336</v>
      </c>
      <c r="D26" s="7">
        <v>2791664</v>
      </c>
      <c r="E26" s="8">
        <v>14241.67</v>
      </c>
      <c r="F26" s="9">
        <v>1.12E-2</v>
      </c>
      <c r="G26" s="56"/>
    </row>
    <row r="27" spans="1:7" x14ac:dyDescent="0.25">
      <c r="A27" s="41" t="s">
        <v>1397</v>
      </c>
      <c r="B27" s="18" t="s">
        <v>1398</v>
      </c>
      <c r="C27" s="18" t="s">
        <v>1399</v>
      </c>
      <c r="D27" s="7">
        <v>240000</v>
      </c>
      <c r="E27" s="8">
        <v>13584.72</v>
      </c>
      <c r="F27" s="9">
        <v>1.0699999999999999E-2</v>
      </c>
      <c r="G27" s="56"/>
    </row>
    <row r="28" spans="1:7" x14ac:dyDescent="0.25">
      <c r="A28" s="41" t="s">
        <v>1240</v>
      </c>
      <c r="B28" s="18" t="s">
        <v>1241</v>
      </c>
      <c r="C28" s="18" t="s">
        <v>1189</v>
      </c>
      <c r="D28" s="7">
        <v>1682859</v>
      </c>
      <c r="E28" s="8">
        <v>13259.25</v>
      </c>
      <c r="F28" s="9">
        <v>1.04E-2</v>
      </c>
      <c r="G28" s="56"/>
    </row>
    <row r="29" spans="1:7" x14ac:dyDescent="0.25">
      <c r="A29" s="41" t="s">
        <v>1768</v>
      </c>
      <c r="B29" s="18" t="s">
        <v>1769</v>
      </c>
      <c r="C29" s="18" t="s">
        <v>1329</v>
      </c>
      <c r="D29" s="7">
        <v>254214</v>
      </c>
      <c r="E29" s="8">
        <v>12955.51</v>
      </c>
      <c r="F29" s="9">
        <v>1.0200000000000001E-2</v>
      </c>
      <c r="G29" s="56"/>
    </row>
    <row r="30" spans="1:7" x14ac:dyDescent="0.25">
      <c r="A30" s="41" t="s">
        <v>1430</v>
      </c>
      <c r="B30" s="18" t="s">
        <v>1431</v>
      </c>
      <c r="C30" s="18" t="s">
        <v>1194</v>
      </c>
      <c r="D30" s="7">
        <v>402475</v>
      </c>
      <c r="E30" s="8">
        <v>11906.42</v>
      </c>
      <c r="F30" s="9">
        <v>9.4000000000000004E-3</v>
      </c>
      <c r="G30" s="56"/>
    </row>
    <row r="31" spans="1:7" x14ac:dyDescent="0.25">
      <c r="A31" s="41" t="s">
        <v>1413</v>
      </c>
      <c r="B31" s="18" t="s">
        <v>1414</v>
      </c>
      <c r="C31" s="18" t="s">
        <v>1180</v>
      </c>
      <c r="D31" s="7">
        <v>698877</v>
      </c>
      <c r="E31" s="8">
        <v>11560.12</v>
      </c>
      <c r="F31" s="9">
        <v>9.1000000000000004E-3</v>
      </c>
      <c r="G31" s="56"/>
    </row>
    <row r="32" spans="1:7" x14ac:dyDescent="0.25">
      <c r="A32" s="41" t="s">
        <v>1271</v>
      </c>
      <c r="B32" s="18" t="s">
        <v>1272</v>
      </c>
      <c r="C32" s="18" t="s">
        <v>1189</v>
      </c>
      <c r="D32" s="7">
        <v>774596</v>
      </c>
      <c r="E32" s="8">
        <v>11213.05</v>
      </c>
      <c r="F32" s="9">
        <v>8.8000000000000005E-3</v>
      </c>
      <c r="G32" s="56"/>
    </row>
    <row r="33" spans="1:7" x14ac:dyDescent="0.25">
      <c r="A33" s="41" t="s">
        <v>1198</v>
      </c>
      <c r="B33" s="18" t="s">
        <v>1199</v>
      </c>
      <c r="C33" s="18" t="s">
        <v>1200</v>
      </c>
      <c r="D33" s="7">
        <v>175019</v>
      </c>
      <c r="E33" s="8">
        <v>11092.97</v>
      </c>
      <c r="F33" s="9">
        <v>8.6999999999999994E-3</v>
      </c>
      <c r="G33" s="56"/>
    </row>
    <row r="34" spans="1:7" x14ac:dyDescent="0.25">
      <c r="A34" s="41" t="s">
        <v>1190</v>
      </c>
      <c r="B34" s="18" t="s">
        <v>1191</v>
      </c>
      <c r="C34" s="18" t="s">
        <v>1180</v>
      </c>
      <c r="D34" s="7">
        <v>489328</v>
      </c>
      <c r="E34" s="8">
        <v>10721.67</v>
      </c>
      <c r="F34" s="9">
        <v>8.3999999999999995E-3</v>
      </c>
      <c r="G34" s="56"/>
    </row>
    <row r="35" spans="1:7" x14ac:dyDescent="0.25">
      <c r="A35" s="41" t="s">
        <v>1770</v>
      </c>
      <c r="B35" s="18" t="s">
        <v>1771</v>
      </c>
      <c r="C35" s="18" t="s">
        <v>1319</v>
      </c>
      <c r="D35" s="7">
        <v>738811</v>
      </c>
      <c r="E35" s="8">
        <v>10469.32</v>
      </c>
      <c r="F35" s="9">
        <v>8.3000000000000001E-3</v>
      </c>
      <c r="G35" s="56"/>
    </row>
    <row r="36" spans="1:7" x14ac:dyDescent="0.25">
      <c r="A36" s="41" t="s">
        <v>1468</v>
      </c>
      <c r="B36" s="18" t="s">
        <v>1469</v>
      </c>
      <c r="C36" s="18" t="s">
        <v>1470</v>
      </c>
      <c r="D36" s="7">
        <v>4235042</v>
      </c>
      <c r="E36" s="8">
        <v>10176.379999999999</v>
      </c>
      <c r="F36" s="9">
        <v>8.0000000000000002E-3</v>
      </c>
      <c r="G36" s="56"/>
    </row>
    <row r="37" spans="1:7" x14ac:dyDescent="0.25">
      <c r="A37" s="41" t="s">
        <v>1426</v>
      </c>
      <c r="B37" s="18" t="s">
        <v>1427</v>
      </c>
      <c r="C37" s="18" t="s">
        <v>1186</v>
      </c>
      <c r="D37" s="7">
        <v>174903</v>
      </c>
      <c r="E37" s="8">
        <v>9991.16</v>
      </c>
      <c r="F37" s="9">
        <v>7.9000000000000008E-3</v>
      </c>
      <c r="G37" s="56"/>
    </row>
    <row r="38" spans="1:7" x14ac:dyDescent="0.25">
      <c r="A38" s="41" t="s">
        <v>1405</v>
      </c>
      <c r="B38" s="18" t="s">
        <v>1406</v>
      </c>
      <c r="C38" s="18" t="s">
        <v>1267</v>
      </c>
      <c r="D38" s="7">
        <v>624219</v>
      </c>
      <c r="E38" s="8">
        <v>9845.18</v>
      </c>
      <c r="F38" s="9">
        <v>7.7999999999999996E-3</v>
      </c>
      <c r="G38" s="56"/>
    </row>
    <row r="39" spans="1:7" x14ac:dyDescent="0.25">
      <c r="A39" s="41" t="s">
        <v>1772</v>
      </c>
      <c r="B39" s="18" t="s">
        <v>1773</v>
      </c>
      <c r="C39" s="18" t="s">
        <v>1283</v>
      </c>
      <c r="D39" s="7">
        <v>457674</v>
      </c>
      <c r="E39" s="8">
        <v>9353.48</v>
      </c>
      <c r="F39" s="9">
        <v>7.4000000000000003E-3</v>
      </c>
      <c r="G39" s="56"/>
    </row>
    <row r="40" spans="1:7" x14ac:dyDescent="0.25">
      <c r="A40" s="41" t="s">
        <v>1358</v>
      </c>
      <c r="B40" s="18" t="s">
        <v>1359</v>
      </c>
      <c r="C40" s="18" t="s">
        <v>1306</v>
      </c>
      <c r="D40" s="7">
        <v>5427346</v>
      </c>
      <c r="E40" s="8">
        <v>9147.7900000000009</v>
      </c>
      <c r="F40" s="9">
        <v>7.1999999999999998E-3</v>
      </c>
      <c r="G40" s="56"/>
    </row>
    <row r="41" spans="1:7" x14ac:dyDescent="0.25">
      <c r="A41" s="41" t="s">
        <v>1195</v>
      </c>
      <c r="B41" s="18" t="s">
        <v>1196</v>
      </c>
      <c r="C41" s="18" t="s">
        <v>1197</v>
      </c>
      <c r="D41" s="7">
        <v>236371</v>
      </c>
      <c r="E41" s="8">
        <v>8992.73</v>
      </c>
      <c r="F41" s="9">
        <v>7.1000000000000004E-3</v>
      </c>
      <c r="G41" s="56"/>
    </row>
    <row r="42" spans="1:7" x14ac:dyDescent="0.25">
      <c r="A42" s="41" t="s">
        <v>1409</v>
      </c>
      <c r="B42" s="18" t="s">
        <v>1410</v>
      </c>
      <c r="C42" s="18" t="s">
        <v>1267</v>
      </c>
      <c r="D42" s="7">
        <v>296224</v>
      </c>
      <c r="E42" s="8">
        <v>8917.5300000000007</v>
      </c>
      <c r="F42" s="9">
        <v>7.0000000000000001E-3</v>
      </c>
      <c r="G42" s="56"/>
    </row>
    <row r="43" spans="1:7" x14ac:dyDescent="0.25">
      <c r="A43" s="41" t="s">
        <v>1460</v>
      </c>
      <c r="B43" s="18" t="s">
        <v>1461</v>
      </c>
      <c r="C43" s="18" t="s">
        <v>1203</v>
      </c>
      <c r="D43" s="7">
        <v>2503377</v>
      </c>
      <c r="E43" s="8">
        <v>8833.17</v>
      </c>
      <c r="F43" s="9">
        <v>7.0000000000000001E-3</v>
      </c>
      <c r="G43" s="56"/>
    </row>
    <row r="44" spans="1:7" x14ac:dyDescent="0.25">
      <c r="A44" s="41" t="s">
        <v>1466</v>
      </c>
      <c r="B44" s="18" t="s">
        <v>1467</v>
      </c>
      <c r="C44" s="18" t="s">
        <v>1237</v>
      </c>
      <c r="D44" s="7">
        <v>1245140</v>
      </c>
      <c r="E44" s="8">
        <v>8658.7000000000007</v>
      </c>
      <c r="F44" s="9">
        <v>6.7999999999999996E-3</v>
      </c>
      <c r="G44" s="56"/>
    </row>
    <row r="45" spans="1:7" x14ac:dyDescent="0.25">
      <c r="A45" s="41" t="s">
        <v>1383</v>
      </c>
      <c r="B45" s="18" t="s">
        <v>1384</v>
      </c>
      <c r="C45" s="18" t="s">
        <v>1208</v>
      </c>
      <c r="D45" s="7">
        <v>2301592</v>
      </c>
      <c r="E45" s="8">
        <v>8514.74</v>
      </c>
      <c r="F45" s="9">
        <v>6.7000000000000002E-3</v>
      </c>
      <c r="G45" s="56"/>
    </row>
    <row r="46" spans="1:7" x14ac:dyDescent="0.25">
      <c r="A46" s="41" t="s">
        <v>1309</v>
      </c>
      <c r="B46" s="18" t="s">
        <v>1310</v>
      </c>
      <c r="C46" s="18" t="s">
        <v>1183</v>
      </c>
      <c r="D46" s="7">
        <v>2121592</v>
      </c>
      <c r="E46" s="8">
        <v>8328.31</v>
      </c>
      <c r="F46" s="9">
        <v>6.6E-3</v>
      </c>
      <c r="G46" s="56"/>
    </row>
    <row r="47" spans="1:7" x14ac:dyDescent="0.25">
      <c r="A47" s="41" t="s">
        <v>1774</v>
      </c>
      <c r="B47" s="18" t="s">
        <v>1775</v>
      </c>
      <c r="C47" s="18" t="s">
        <v>1329</v>
      </c>
      <c r="D47" s="7">
        <v>1387766</v>
      </c>
      <c r="E47" s="8">
        <v>8224.6</v>
      </c>
      <c r="F47" s="9">
        <v>6.4999999999999997E-3</v>
      </c>
      <c r="G47" s="56"/>
    </row>
    <row r="48" spans="1:7" x14ac:dyDescent="0.25">
      <c r="A48" s="41" t="s">
        <v>1302</v>
      </c>
      <c r="B48" s="18" t="s">
        <v>1303</v>
      </c>
      <c r="C48" s="18" t="s">
        <v>1283</v>
      </c>
      <c r="D48" s="7">
        <v>1674409</v>
      </c>
      <c r="E48" s="8">
        <v>8171.95</v>
      </c>
      <c r="F48" s="9">
        <v>6.4000000000000003E-3</v>
      </c>
      <c r="G48" s="56"/>
    </row>
    <row r="49" spans="1:7" x14ac:dyDescent="0.25">
      <c r="A49" s="41" t="s">
        <v>1373</v>
      </c>
      <c r="B49" s="18" t="s">
        <v>1374</v>
      </c>
      <c r="C49" s="18" t="s">
        <v>1267</v>
      </c>
      <c r="D49" s="7">
        <v>148849</v>
      </c>
      <c r="E49" s="8">
        <v>8112.87</v>
      </c>
      <c r="F49" s="9">
        <v>6.4000000000000003E-3</v>
      </c>
      <c r="G49" s="56"/>
    </row>
    <row r="50" spans="1:7" x14ac:dyDescent="0.25">
      <c r="A50" s="41" t="s">
        <v>1517</v>
      </c>
      <c r="B50" s="18" t="s">
        <v>1518</v>
      </c>
      <c r="C50" s="18" t="s">
        <v>1246</v>
      </c>
      <c r="D50" s="7">
        <v>3695851</v>
      </c>
      <c r="E50" s="8">
        <v>7812.66</v>
      </c>
      <c r="F50" s="9">
        <v>6.1999999999999998E-3</v>
      </c>
      <c r="G50" s="56"/>
    </row>
    <row r="51" spans="1:7" x14ac:dyDescent="0.25">
      <c r="A51" s="41" t="s">
        <v>1371</v>
      </c>
      <c r="B51" s="18" t="s">
        <v>1372</v>
      </c>
      <c r="C51" s="18" t="s">
        <v>1226</v>
      </c>
      <c r="D51" s="7">
        <v>1085507</v>
      </c>
      <c r="E51" s="8">
        <v>7793.94</v>
      </c>
      <c r="F51" s="9">
        <v>6.1000000000000004E-3</v>
      </c>
      <c r="G51" s="56"/>
    </row>
    <row r="52" spans="1:7" x14ac:dyDescent="0.25">
      <c r="A52" s="41" t="s">
        <v>1502</v>
      </c>
      <c r="B52" s="18" t="s">
        <v>1503</v>
      </c>
      <c r="C52" s="18" t="s">
        <v>1504</v>
      </c>
      <c r="D52" s="7">
        <v>108025</v>
      </c>
      <c r="E52" s="8">
        <v>7776.88</v>
      </c>
      <c r="F52" s="9">
        <v>6.1000000000000004E-3</v>
      </c>
      <c r="G52" s="56"/>
    </row>
    <row r="53" spans="1:7" x14ac:dyDescent="0.25">
      <c r="A53" s="41" t="s">
        <v>1776</v>
      </c>
      <c r="B53" s="18" t="s">
        <v>1777</v>
      </c>
      <c r="C53" s="18" t="s">
        <v>1197</v>
      </c>
      <c r="D53" s="7">
        <v>1227688</v>
      </c>
      <c r="E53" s="8">
        <v>7675.51</v>
      </c>
      <c r="F53" s="9">
        <v>6.0000000000000001E-3</v>
      </c>
      <c r="G53" s="56"/>
    </row>
    <row r="54" spans="1:7" x14ac:dyDescent="0.25">
      <c r="A54" s="41" t="s">
        <v>1778</v>
      </c>
      <c r="B54" s="18" t="s">
        <v>1779</v>
      </c>
      <c r="C54" s="18" t="s">
        <v>1231</v>
      </c>
      <c r="D54" s="7">
        <v>951346</v>
      </c>
      <c r="E54" s="8">
        <v>7221.19</v>
      </c>
      <c r="F54" s="9">
        <v>5.7000000000000002E-3</v>
      </c>
      <c r="G54" s="56"/>
    </row>
    <row r="55" spans="1:7" x14ac:dyDescent="0.25">
      <c r="A55" s="41" t="s">
        <v>1541</v>
      </c>
      <c r="B55" s="18" t="s">
        <v>1542</v>
      </c>
      <c r="C55" s="18" t="s">
        <v>1283</v>
      </c>
      <c r="D55" s="7">
        <v>364967</v>
      </c>
      <c r="E55" s="8">
        <v>7202.26</v>
      </c>
      <c r="F55" s="9">
        <v>5.7000000000000002E-3</v>
      </c>
      <c r="G55" s="56"/>
    </row>
    <row r="56" spans="1:7" x14ac:dyDescent="0.25">
      <c r="A56" s="41" t="s">
        <v>1780</v>
      </c>
      <c r="B56" s="18" t="s">
        <v>1781</v>
      </c>
      <c r="C56" s="18" t="s">
        <v>1329</v>
      </c>
      <c r="D56" s="7">
        <v>2606046</v>
      </c>
      <c r="E56" s="8">
        <v>7122.32</v>
      </c>
      <c r="F56" s="9">
        <v>5.5999999999999999E-3</v>
      </c>
      <c r="G56" s="56"/>
    </row>
    <row r="57" spans="1:7" x14ac:dyDescent="0.25">
      <c r="A57" s="41" t="s">
        <v>1782</v>
      </c>
      <c r="B57" s="18" t="s">
        <v>1783</v>
      </c>
      <c r="C57" s="18" t="s">
        <v>1231</v>
      </c>
      <c r="D57" s="7">
        <v>8821174</v>
      </c>
      <c r="E57" s="8">
        <v>7061.35</v>
      </c>
      <c r="F57" s="9">
        <v>5.5999999999999999E-3</v>
      </c>
      <c r="G57" s="56"/>
    </row>
    <row r="58" spans="1:7" x14ac:dyDescent="0.25">
      <c r="A58" s="41" t="s">
        <v>1784</v>
      </c>
      <c r="B58" s="18" t="s">
        <v>1785</v>
      </c>
      <c r="C58" s="18" t="s">
        <v>1180</v>
      </c>
      <c r="D58" s="7">
        <v>1263948</v>
      </c>
      <c r="E58" s="8">
        <v>7060.41</v>
      </c>
      <c r="F58" s="9">
        <v>5.5999999999999999E-3</v>
      </c>
      <c r="G58" s="56"/>
    </row>
    <row r="59" spans="1:7" x14ac:dyDescent="0.25">
      <c r="A59" s="41" t="s">
        <v>1300</v>
      </c>
      <c r="B59" s="18" t="s">
        <v>1301</v>
      </c>
      <c r="C59" s="18" t="s">
        <v>1234</v>
      </c>
      <c r="D59" s="7">
        <v>100000</v>
      </c>
      <c r="E59" s="8">
        <v>6955.2</v>
      </c>
      <c r="F59" s="9">
        <v>5.4999999999999997E-3</v>
      </c>
      <c r="G59" s="56"/>
    </row>
    <row r="60" spans="1:7" x14ac:dyDescent="0.25">
      <c r="A60" s="41" t="s">
        <v>1392</v>
      </c>
      <c r="B60" s="18" t="s">
        <v>1393</v>
      </c>
      <c r="C60" s="18" t="s">
        <v>1394</v>
      </c>
      <c r="D60" s="7">
        <v>432113</v>
      </c>
      <c r="E60" s="8">
        <v>6870.16</v>
      </c>
      <c r="F60" s="9">
        <v>5.4000000000000003E-3</v>
      </c>
      <c r="G60" s="56"/>
    </row>
    <row r="61" spans="1:7" x14ac:dyDescent="0.25">
      <c r="A61" s="41" t="s">
        <v>1281</v>
      </c>
      <c r="B61" s="18" t="s">
        <v>1282</v>
      </c>
      <c r="C61" s="18" t="s">
        <v>1283</v>
      </c>
      <c r="D61" s="7">
        <v>1208055</v>
      </c>
      <c r="E61" s="8">
        <v>6698.66</v>
      </c>
      <c r="F61" s="9">
        <v>5.3E-3</v>
      </c>
      <c r="G61" s="56"/>
    </row>
    <row r="62" spans="1:7" x14ac:dyDescent="0.25">
      <c r="A62" s="41" t="s">
        <v>1786</v>
      </c>
      <c r="B62" s="18" t="s">
        <v>1787</v>
      </c>
      <c r="C62" s="18" t="s">
        <v>1394</v>
      </c>
      <c r="D62" s="7">
        <v>1063027</v>
      </c>
      <c r="E62" s="8">
        <v>6445.13</v>
      </c>
      <c r="F62" s="9">
        <v>5.1000000000000004E-3</v>
      </c>
      <c r="G62" s="56"/>
    </row>
    <row r="63" spans="1:7" x14ac:dyDescent="0.25">
      <c r="A63" s="41" t="s">
        <v>1788</v>
      </c>
      <c r="B63" s="18" t="s">
        <v>1789</v>
      </c>
      <c r="C63" s="18" t="s">
        <v>1319</v>
      </c>
      <c r="D63" s="7">
        <v>344808</v>
      </c>
      <c r="E63" s="8">
        <v>6362.57</v>
      </c>
      <c r="F63" s="9">
        <v>5.0000000000000001E-3</v>
      </c>
      <c r="G63" s="56"/>
    </row>
    <row r="64" spans="1:7" x14ac:dyDescent="0.25">
      <c r="A64" s="41" t="s">
        <v>1790</v>
      </c>
      <c r="B64" s="18" t="s">
        <v>1791</v>
      </c>
      <c r="C64" s="18" t="s">
        <v>1203</v>
      </c>
      <c r="D64" s="7">
        <v>338493</v>
      </c>
      <c r="E64" s="8">
        <v>6356.9</v>
      </c>
      <c r="F64" s="9">
        <v>5.0000000000000001E-3</v>
      </c>
      <c r="G64" s="56"/>
    </row>
    <row r="65" spans="1:7" x14ac:dyDescent="0.25">
      <c r="A65" s="41" t="s">
        <v>1295</v>
      </c>
      <c r="B65" s="18" t="s">
        <v>1296</v>
      </c>
      <c r="C65" s="18" t="s">
        <v>1292</v>
      </c>
      <c r="D65" s="7">
        <v>2216952</v>
      </c>
      <c r="E65" s="8">
        <v>6320.53</v>
      </c>
      <c r="F65" s="9">
        <v>5.0000000000000001E-3</v>
      </c>
      <c r="G65" s="56"/>
    </row>
    <row r="66" spans="1:7" x14ac:dyDescent="0.25">
      <c r="A66" s="41" t="s">
        <v>1209</v>
      </c>
      <c r="B66" s="18" t="s">
        <v>1210</v>
      </c>
      <c r="C66" s="18" t="s">
        <v>1211</v>
      </c>
      <c r="D66" s="7">
        <v>53447</v>
      </c>
      <c r="E66" s="8">
        <v>6307.81</v>
      </c>
      <c r="F66" s="9">
        <v>5.0000000000000001E-3</v>
      </c>
      <c r="G66" s="56"/>
    </row>
    <row r="67" spans="1:7" x14ac:dyDescent="0.25">
      <c r="A67" s="41" t="s">
        <v>1327</v>
      </c>
      <c r="B67" s="18" t="s">
        <v>1328</v>
      </c>
      <c r="C67" s="18" t="s">
        <v>1329</v>
      </c>
      <c r="D67" s="7">
        <v>81239</v>
      </c>
      <c r="E67" s="8">
        <v>6153.57</v>
      </c>
      <c r="F67" s="9">
        <v>4.7999999999999996E-3</v>
      </c>
      <c r="G67" s="56"/>
    </row>
    <row r="68" spans="1:7" x14ac:dyDescent="0.25">
      <c r="A68" s="41" t="s">
        <v>1792</v>
      </c>
      <c r="B68" s="18" t="s">
        <v>1793</v>
      </c>
      <c r="C68" s="18" t="s">
        <v>1329</v>
      </c>
      <c r="D68" s="7">
        <v>3053626</v>
      </c>
      <c r="E68" s="8">
        <v>5973.2</v>
      </c>
      <c r="F68" s="9">
        <v>4.7000000000000002E-3</v>
      </c>
      <c r="G68" s="56"/>
    </row>
    <row r="69" spans="1:7" x14ac:dyDescent="0.25">
      <c r="A69" s="41" t="s">
        <v>1794</v>
      </c>
      <c r="B69" s="18" t="s">
        <v>1795</v>
      </c>
      <c r="C69" s="18" t="s">
        <v>1246</v>
      </c>
      <c r="D69" s="7">
        <v>972339</v>
      </c>
      <c r="E69" s="8">
        <v>5852.99</v>
      </c>
      <c r="F69" s="9">
        <v>4.5999999999999999E-3</v>
      </c>
      <c r="G69" s="56"/>
    </row>
    <row r="70" spans="1:7" x14ac:dyDescent="0.25">
      <c r="A70" s="41" t="s">
        <v>1297</v>
      </c>
      <c r="B70" s="18" t="s">
        <v>1298</v>
      </c>
      <c r="C70" s="18" t="s">
        <v>1299</v>
      </c>
      <c r="D70" s="7">
        <v>773991</v>
      </c>
      <c r="E70" s="8">
        <v>5852.92</v>
      </c>
      <c r="F70" s="9">
        <v>4.5999999999999999E-3</v>
      </c>
      <c r="G70" s="56"/>
    </row>
    <row r="71" spans="1:7" x14ac:dyDescent="0.25">
      <c r="A71" s="41" t="s">
        <v>1232</v>
      </c>
      <c r="B71" s="18" t="s">
        <v>1233</v>
      </c>
      <c r="C71" s="18" t="s">
        <v>1234</v>
      </c>
      <c r="D71" s="7">
        <v>148902</v>
      </c>
      <c r="E71" s="8">
        <v>5667.28</v>
      </c>
      <c r="F71" s="9">
        <v>4.4999999999999997E-3</v>
      </c>
      <c r="G71" s="56"/>
    </row>
    <row r="72" spans="1:7" x14ac:dyDescent="0.25">
      <c r="A72" s="41" t="s">
        <v>1349</v>
      </c>
      <c r="B72" s="18" t="s">
        <v>1350</v>
      </c>
      <c r="C72" s="18" t="s">
        <v>1203</v>
      </c>
      <c r="D72" s="7">
        <v>1159316</v>
      </c>
      <c r="E72" s="8">
        <v>5594.86</v>
      </c>
      <c r="F72" s="9">
        <v>4.4000000000000003E-3</v>
      </c>
      <c r="G72" s="56"/>
    </row>
    <row r="73" spans="1:7" x14ac:dyDescent="0.25">
      <c r="A73" s="41" t="s">
        <v>1796</v>
      </c>
      <c r="B73" s="18" t="s">
        <v>1797</v>
      </c>
      <c r="C73" s="18" t="s">
        <v>1189</v>
      </c>
      <c r="D73" s="7">
        <v>1061329</v>
      </c>
      <c r="E73" s="8">
        <v>5561.89</v>
      </c>
      <c r="F73" s="9">
        <v>4.4000000000000003E-3</v>
      </c>
      <c r="G73" s="56"/>
    </row>
    <row r="74" spans="1:7" x14ac:dyDescent="0.25">
      <c r="A74" s="41" t="s">
        <v>1407</v>
      </c>
      <c r="B74" s="18" t="s">
        <v>1408</v>
      </c>
      <c r="C74" s="18" t="s">
        <v>1283</v>
      </c>
      <c r="D74" s="7">
        <v>248445</v>
      </c>
      <c r="E74" s="8">
        <v>5048.03</v>
      </c>
      <c r="F74" s="9">
        <v>4.0000000000000001E-3</v>
      </c>
      <c r="G74" s="56"/>
    </row>
    <row r="75" spans="1:7" x14ac:dyDescent="0.25">
      <c r="A75" s="41" t="s">
        <v>1250</v>
      </c>
      <c r="B75" s="18" t="s">
        <v>1251</v>
      </c>
      <c r="C75" s="18" t="s">
        <v>1180</v>
      </c>
      <c r="D75" s="7">
        <v>146102</v>
      </c>
      <c r="E75" s="8">
        <v>4962.43</v>
      </c>
      <c r="F75" s="9">
        <v>3.8999999999999998E-3</v>
      </c>
      <c r="G75" s="56"/>
    </row>
    <row r="76" spans="1:7" x14ac:dyDescent="0.25">
      <c r="A76" s="41" t="s">
        <v>1315</v>
      </c>
      <c r="B76" s="18" t="s">
        <v>1316</v>
      </c>
      <c r="C76" s="18" t="s">
        <v>1180</v>
      </c>
      <c r="D76" s="7">
        <v>320050</v>
      </c>
      <c r="E76" s="8">
        <v>4674.97</v>
      </c>
      <c r="F76" s="9">
        <v>3.7000000000000002E-3</v>
      </c>
      <c r="G76" s="56"/>
    </row>
    <row r="77" spans="1:7" x14ac:dyDescent="0.25">
      <c r="A77" s="41" t="s">
        <v>1798</v>
      </c>
      <c r="B77" s="18" t="s">
        <v>1799</v>
      </c>
      <c r="C77" s="18" t="s">
        <v>1231</v>
      </c>
      <c r="D77" s="7">
        <v>275000</v>
      </c>
      <c r="E77" s="8">
        <v>4622.75</v>
      </c>
      <c r="F77" s="9">
        <v>3.5999999999999999E-3</v>
      </c>
      <c r="G77" s="56"/>
    </row>
    <row r="78" spans="1:7" x14ac:dyDescent="0.25">
      <c r="A78" s="41" t="s">
        <v>1212</v>
      </c>
      <c r="B78" s="18" t="s">
        <v>1213</v>
      </c>
      <c r="C78" s="18" t="s">
        <v>1180</v>
      </c>
      <c r="D78" s="7">
        <v>66220</v>
      </c>
      <c r="E78" s="8">
        <v>4470.91</v>
      </c>
      <c r="F78" s="9">
        <v>3.5000000000000001E-3</v>
      </c>
      <c r="G78" s="56"/>
    </row>
    <row r="79" spans="1:7" x14ac:dyDescent="0.25">
      <c r="A79" s="41" t="s">
        <v>1385</v>
      </c>
      <c r="B79" s="18" t="s">
        <v>1386</v>
      </c>
      <c r="C79" s="18" t="s">
        <v>1180</v>
      </c>
      <c r="D79" s="7">
        <v>73781</v>
      </c>
      <c r="E79" s="8">
        <v>4465.82</v>
      </c>
      <c r="F79" s="9">
        <v>3.5000000000000001E-3</v>
      </c>
      <c r="G79" s="56"/>
    </row>
    <row r="80" spans="1:7" x14ac:dyDescent="0.25">
      <c r="A80" s="41" t="s">
        <v>1800</v>
      </c>
      <c r="B80" s="18" t="s">
        <v>1801</v>
      </c>
      <c r="C80" s="18" t="s">
        <v>1319</v>
      </c>
      <c r="D80" s="7">
        <v>234997</v>
      </c>
      <c r="E80" s="8">
        <v>4337.22</v>
      </c>
      <c r="F80" s="9">
        <v>3.3999999999999998E-3</v>
      </c>
      <c r="G80" s="56"/>
    </row>
    <row r="81" spans="1:7" x14ac:dyDescent="0.25">
      <c r="A81" s="41" t="s">
        <v>1254</v>
      </c>
      <c r="B81" s="18" t="s">
        <v>1255</v>
      </c>
      <c r="C81" s="18" t="s">
        <v>1180</v>
      </c>
      <c r="D81" s="7">
        <v>402409</v>
      </c>
      <c r="E81" s="8">
        <v>4299.9399999999996</v>
      </c>
      <c r="F81" s="9">
        <v>3.3999999999999998E-3</v>
      </c>
      <c r="G81" s="56"/>
    </row>
    <row r="82" spans="1:7" x14ac:dyDescent="0.25">
      <c r="A82" s="41" t="s">
        <v>1558</v>
      </c>
      <c r="B82" s="18" t="s">
        <v>1559</v>
      </c>
      <c r="C82" s="18" t="s">
        <v>1425</v>
      </c>
      <c r="D82" s="7">
        <v>1795270</v>
      </c>
      <c r="E82" s="8">
        <v>4226.07</v>
      </c>
      <c r="F82" s="9">
        <v>3.3E-3</v>
      </c>
      <c r="G82" s="56"/>
    </row>
    <row r="83" spans="1:7" x14ac:dyDescent="0.25">
      <c r="A83" s="41" t="s">
        <v>1802</v>
      </c>
      <c r="B83" s="18" t="s">
        <v>1803</v>
      </c>
      <c r="C83" s="18" t="s">
        <v>1804</v>
      </c>
      <c r="D83" s="7">
        <v>368203</v>
      </c>
      <c r="E83" s="8">
        <v>4216.66</v>
      </c>
      <c r="F83" s="9">
        <v>3.3E-3</v>
      </c>
      <c r="G83" s="56"/>
    </row>
    <row r="84" spans="1:7" x14ac:dyDescent="0.25">
      <c r="A84" s="41" t="s">
        <v>1475</v>
      </c>
      <c r="B84" s="18" t="s">
        <v>1476</v>
      </c>
      <c r="C84" s="18" t="s">
        <v>1226</v>
      </c>
      <c r="D84" s="7">
        <v>538522</v>
      </c>
      <c r="E84" s="8">
        <v>4201.28</v>
      </c>
      <c r="F84" s="9">
        <v>3.3E-3</v>
      </c>
      <c r="G84" s="56"/>
    </row>
    <row r="85" spans="1:7" x14ac:dyDescent="0.25">
      <c r="A85" s="41" t="s">
        <v>1224</v>
      </c>
      <c r="B85" s="18" t="s">
        <v>1225</v>
      </c>
      <c r="C85" s="18" t="s">
        <v>1226</v>
      </c>
      <c r="D85" s="7">
        <v>185899</v>
      </c>
      <c r="E85" s="8">
        <v>4042.19</v>
      </c>
      <c r="F85" s="9">
        <v>3.2000000000000002E-3</v>
      </c>
      <c r="G85" s="56"/>
    </row>
    <row r="86" spans="1:7" x14ac:dyDescent="0.25">
      <c r="A86" s="41" t="s">
        <v>1805</v>
      </c>
      <c r="B86" s="18" t="s">
        <v>1806</v>
      </c>
      <c r="C86" s="18" t="s">
        <v>1246</v>
      </c>
      <c r="D86" s="7">
        <v>61912</v>
      </c>
      <c r="E86" s="8">
        <v>4008.55</v>
      </c>
      <c r="F86" s="9">
        <v>3.2000000000000002E-3</v>
      </c>
      <c r="G86" s="56"/>
    </row>
    <row r="87" spans="1:7" x14ac:dyDescent="0.25">
      <c r="A87" s="41" t="s">
        <v>1807</v>
      </c>
      <c r="B87" s="18" t="s">
        <v>1808</v>
      </c>
      <c r="C87" s="18" t="s">
        <v>1267</v>
      </c>
      <c r="D87" s="7">
        <v>51323</v>
      </c>
      <c r="E87" s="8">
        <v>3964.42</v>
      </c>
      <c r="F87" s="9">
        <v>3.0999999999999999E-3</v>
      </c>
      <c r="G87" s="56"/>
    </row>
    <row r="88" spans="1:7" x14ac:dyDescent="0.25">
      <c r="A88" s="41" t="s">
        <v>1450</v>
      </c>
      <c r="B88" s="18" t="s">
        <v>1451</v>
      </c>
      <c r="C88" s="18" t="s">
        <v>1399</v>
      </c>
      <c r="D88" s="7">
        <v>91634</v>
      </c>
      <c r="E88" s="8">
        <v>3939.62</v>
      </c>
      <c r="F88" s="9">
        <v>3.0999999999999999E-3</v>
      </c>
      <c r="G88" s="56"/>
    </row>
    <row r="89" spans="1:7" x14ac:dyDescent="0.25">
      <c r="A89" s="41" t="s">
        <v>1320</v>
      </c>
      <c r="B89" s="18" t="s">
        <v>1321</v>
      </c>
      <c r="C89" s="18" t="s">
        <v>1208</v>
      </c>
      <c r="D89" s="7">
        <v>886768</v>
      </c>
      <c r="E89" s="8">
        <v>3906.66</v>
      </c>
      <c r="F89" s="9">
        <v>3.0999999999999999E-3</v>
      </c>
      <c r="G89" s="56"/>
    </row>
    <row r="90" spans="1:7" x14ac:dyDescent="0.25">
      <c r="A90" s="41" t="s">
        <v>1809</v>
      </c>
      <c r="B90" s="18" t="s">
        <v>1810</v>
      </c>
      <c r="C90" s="18" t="s">
        <v>1180</v>
      </c>
      <c r="D90" s="7">
        <v>139930</v>
      </c>
      <c r="E90" s="8">
        <v>3848.84</v>
      </c>
      <c r="F90" s="9">
        <v>3.0000000000000001E-3</v>
      </c>
      <c r="G90" s="56"/>
    </row>
    <row r="91" spans="1:7" x14ac:dyDescent="0.25">
      <c r="A91" s="41" t="s">
        <v>1811</v>
      </c>
      <c r="B91" s="18" t="s">
        <v>1812</v>
      </c>
      <c r="C91" s="18" t="s">
        <v>1267</v>
      </c>
      <c r="D91" s="7">
        <v>234214</v>
      </c>
      <c r="E91" s="8">
        <v>3813</v>
      </c>
      <c r="F91" s="9">
        <v>3.0000000000000001E-3</v>
      </c>
      <c r="G91" s="56"/>
    </row>
    <row r="92" spans="1:7" x14ac:dyDescent="0.25">
      <c r="A92" s="41" t="s">
        <v>1477</v>
      </c>
      <c r="B92" s="18" t="s">
        <v>1478</v>
      </c>
      <c r="C92" s="18" t="s">
        <v>1180</v>
      </c>
      <c r="D92" s="7">
        <v>13038</v>
      </c>
      <c r="E92" s="8">
        <v>3802.6</v>
      </c>
      <c r="F92" s="9">
        <v>3.0000000000000001E-3</v>
      </c>
      <c r="G92" s="56"/>
    </row>
    <row r="93" spans="1:7" x14ac:dyDescent="0.25">
      <c r="A93" s="41" t="s">
        <v>1481</v>
      </c>
      <c r="B93" s="18" t="s">
        <v>1482</v>
      </c>
      <c r="C93" s="18" t="s">
        <v>1211</v>
      </c>
      <c r="D93" s="7">
        <v>12769</v>
      </c>
      <c r="E93" s="8">
        <v>3359.38</v>
      </c>
      <c r="F93" s="9">
        <v>2.5999999999999999E-3</v>
      </c>
      <c r="G93" s="56"/>
    </row>
    <row r="94" spans="1:7" x14ac:dyDescent="0.25">
      <c r="A94" s="41" t="s">
        <v>1379</v>
      </c>
      <c r="B94" s="18" t="s">
        <v>1380</v>
      </c>
      <c r="C94" s="18" t="s">
        <v>1180</v>
      </c>
      <c r="D94" s="7">
        <v>851794</v>
      </c>
      <c r="E94" s="8">
        <v>3092.86</v>
      </c>
      <c r="F94" s="9">
        <v>2.3999999999999998E-3</v>
      </c>
      <c r="G94" s="56"/>
    </row>
    <row r="95" spans="1:7" x14ac:dyDescent="0.25">
      <c r="A95" s="41" t="s">
        <v>1813</v>
      </c>
      <c r="B95" s="18" t="s">
        <v>1814</v>
      </c>
      <c r="C95" s="18" t="s">
        <v>1804</v>
      </c>
      <c r="D95" s="7">
        <v>579257</v>
      </c>
      <c r="E95" s="8">
        <v>2972.17</v>
      </c>
      <c r="F95" s="9">
        <v>2.3E-3</v>
      </c>
      <c r="G95" s="56"/>
    </row>
    <row r="96" spans="1:7" x14ac:dyDescent="0.25">
      <c r="A96" s="41" t="s">
        <v>1815</v>
      </c>
      <c r="B96" s="18" t="s">
        <v>1816</v>
      </c>
      <c r="C96" s="18" t="s">
        <v>1319</v>
      </c>
      <c r="D96" s="7">
        <v>987600</v>
      </c>
      <c r="E96" s="8">
        <v>2816.24</v>
      </c>
      <c r="F96" s="9">
        <v>2.2000000000000001E-3</v>
      </c>
      <c r="G96" s="56"/>
    </row>
    <row r="97" spans="1:7" x14ac:dyDescent="0.25">
      <c r="A97" s="41" t="s">
        <v>1268</v>
      </c>
      <c r="B97" s="18" t="s">
        <v>1269</v>
      </c>
      <c r="C97" s="18" t="s">
        <v>1270</v>
      </c>
      <c r="D97" s="7">
        <v>88800</v>
      </c>
      <c r="E97" s="8">
        <v>2784.63</v>
      </c>
      <c r="F97" s="9">
        <v>2.2000000000000001E-3</v>
      </c>
      <c r="G97" s="56"/>
    </row>
    <row r="98" spans="1:7" x14ac:dyDescent="0.25">
      <c r="A98" s="41" t="s">
        <v>1817</v>
      </c>
      <c r="B98" s="18" t="s">
        <v>1818</v>
      </c>
      <c r="C98" s="18" t="s">
        <v>1804</v>
      </c>
      <c r="D98" s="7">
        <v>410773</v>
      </c>
      <c r="E98" s="8">
        <v>2748.07</v>
      </c>
      <c r="F98" s="9">
        <v>2.2000000000000001E-3</v>
      </c>
      <c r="G98" s="56"/>
    </row>
    <row r="99" spans="1:7" x14ac:dyDescent="0.25">
      <c r="A99" s="41" t="s">
        <v>1819</v>
      </c>
      <c r="B99" s="18" t="s">
        <v>1820</v>
      </c>
      <c r="C99" s="18" t="s">
        <v>1220</v>
      </c>
      <c r="D99" s="7">
        <v>275273</v>
      </c>
      <c r="E99" s="8">
        <v>2010.18</v>
      </c>
      <c r="F99" s="9">
        <v>1.6000000000000001E-3</v>
      </c>
      <c r="G99" s="56"/>
    </row>
    <row r="100" spans="1:7" x14ac:dyDescent="0.25">
      <c r="A100" s="41" t="s">
        <v>1214</v>
      </c>
      <c r="B100" s="18" t="s">
        <v>1215</v>
      </c>
      <c r="C100" s="18" t="s">
        <v>1200</v>
      </c>
      <c r="D100" s="7">
        <v>59819</v>
      </c>
      <c r="E100" s="8">
        <v>1609.1</v>
      </c>
      <c r="F100" s="9">
        <v>1.2999999999999999E-3</v>
      </c>
      <c r="G100" s="56"/>
    </row>
    <row r="101" spans="1:7" x14ac:dyDescent="0.25">
      <c r="A101" s="41" t="s">
        <v>1545</v>
      </c>
      <c r="B101" s="18" t="s">
        <v>1546</v>
      </c>
      <c r="C101" s="18" t="s">
        <v>1220</v>
      </c>
      <c r="D101" s="7">
        <v>45656</v>
      </c>
      <c r="E101" s="8">
        <v>1519.93</v>
      </c>
      <c r="F101" s="9">
        <v>1.1999999999999999E-3</v>
      </c>
      <c r="G101" s="56"/>
    </row>
    <row r="102" spans="1:7" x14ac:dyDescent="0.25">
      <c r="A102" s="41" t="s">
        <v>1821</v>
      </c>
      <c r="B102" s="18" t="s">
        <v>1822</v>
      </c>
      <c r="C102" s="18" t="s">
        <v>1246</v>
      </c>
      <c r="D102" s="7">
        <v>60876</v>
      </c>
      <c r="E102" s="8">
        <v>1477.43</v>
      </c>
      <c r="F102" s="9">
        <v>1.1999999999999999E-3</v>
      </c>
      <c r="G102" s="56"/>
    </row>
    <row r="103" spans="1:7" x14ac:dyDescent="0.25">
      <c r="A103" s="41" t="s">
        <v>1184</v>
      </c>
      <c r="B103" s="18" t="s">
        <v>1185</v>
      </c>
      <c r="C103" s="18" t="s">
        <v>1186</v>
      </c>
      <c r="D103" s="7">
        <v>11372</v>
      </c>
      <c r="E103" s="8">
        <v>1403.98</v>
      </c>
      <c r="F103" s="9">
        <v>1.1000000000000001E-3</v>
      </c>
      <c r="G103" s="56"/>
    </row>
    <row r="104" spans="1:7" x14ac:dyDescent="0.25">
      <c r="A104" s="41" t="s">
        <v>1823</v>
      </c>
      <c r="B104" s="18" t="s">
        <v>1824</v>
      </c>
      <c r="C104" s="18" t="s">
        <v>1220</v>
      </c>
      <c r="D104" s="7">
        <v>103643</v>
      </c>
      <c r="E104" s="8">
        <v>776.44</v>
      </c>
      <c r="F104" s="9">
        <v>5.9999999999999995E-4</v>
      </c>
      <c r="G104" s="56"/>
    </row>
    <row r="105" spans="1:7" x14ac:dyDescent="0.25">
      <c r="A105" s="41" t="s">
        <v>1322</v>
      </c>
      <c r="B105" s="18" t="s">
        <v>1323</v>
      </c>
      <c r="C105" s="18" t="s">
        <v>1324</v>
      </c>
      <c r="D105" s="7">
        <v>607500</v>
      </c>
      <c r="E105" s="8">
        <v>571.41</v>
      </c>
      <c r="F105" s="9">
        <v>5.0000000000000001E-4</v>
      </c>
      <c r="G105" s="56"/>
    </row>
    <row r="106" spans="1:7" x14ac:dyDescent="0.25">
      <c r="A106" s="41" t="s">
        <v>1273</v>
      </c>
      <c r="B106" s="18" t="s">
        <v>1274</v>
      </c>
      <c r="C106" s="18" t="s">
        <v>1275</v>
      </c>
      <c r="D106" s="7">
        <v>110400</v>
      </c>
      <c r="E106" s="8">
        <v>565.97</v>
      </c>
      <c r="F106" s="9">
        <v>4.0000000000000002E-4</v>
      </c>
      <c r="G106" s="56"/>
    </row>
    <row r="107" spans="1:7" x14ac:dyDescent="0.25">
      <c r="A107" s="41" t="s">
        <v>1825</v>
      </c>
      <c r="B107" s="18" t="s">
        <v>1826</v>
      </c>
      <c r="C107" s="18" t="s">
        <v>1211</v>
      </c>
      <c r="D107" s="7">
        <v>166764</v>
      </c>
      <c r="E107" s="8">
        <v>373.53</v>
      </c>
      <c r="F107" s="9">
        <v>2.9999999999999997E-4</v>
      </c>
      <c r="G107" s="56"/>
    </row>
    <row r="108" spans="1:7" x14ac:dyDescent="0.25">
      <c r="A108" s="41" t="s">
        <v>1827</v>
      </c>
      <c r="B108" s="18" t="s">
        <v>1828</v>
      </c>
      <c r="C108" s="18" t="s">
        <v>1223</v>
      </c>
      <c r="D108" s="7">
        <v>79976</v>
      </c>
      <c r="E108" s="8">
        <v>300.95</v>
      </c>
      <c r="F108" s="9">
        <v>2.0000000000000001E-4</v>
      </c>
      <c r="G108" s="56"/>
    </row>
    <row r="109" spans="1:7" x14ac:dyDescent="0.25">
      <c r="A109" s="41" t="s">
        <v>1829</v>
      </c>
      <c r="B109" s="18" t="s">
        <v>1830</v>
      </c>
      <c r="C109" s="18" t="s">
        <v>1329</v>
      </c>
      <c r="D109" s="7">
        <v>42741</v>
      </c>
      <c r="E109" s="8">
        <v>163.29</v>
      </c>
      <c r="F109" s="9">
        <v>1E-4</v>
      </c>
      <c r="G109" s="56"/>
    </row>
    <row r="110" spans="1:7" x14ac:dyDescent="0.25">
      <c r="A110" s="41" t="s">
        <v>1831</v>
      </c>
      <c r="B110" s="18" t="s">
        <v>1832</v>
      </c>
      <c r="C110" s="18" t="s">
        <v>1211</v>
      </c>
      <c r="D110" s="7">
        <v>14670</v>
      </c>
      <c r="E110" s="8">
        <v>53.65</v>
      </c>
      <c r="F110" s="31" t="s">
        <v>895</v>
      </c>
      <c r="G110" s="56"/>
    </row>
    <row r="111" spans="1:7" x14ac:dyDescent="0.25">
      <c r="A111" s="57" t="s">
        <v>130</v>
      </c>
      <c r="B111" s="19"/>
      <c r="C111" s="19"/>
      <c r="D111" s="10"/>
      <c r="E111" s="21">
        <v>930206.09</v>
      </c>
      <c r="F111" s="22">
        <v>0.73270000000000002</v>
      </c>
      <c r="G111" s="58"/>
    </row>
    <row r="112" spans="1:7" x14ac:dyDescent="0.25">
      <c r="A112" s="57" t="s">
        <v>1256</v>
      </c>
      <c r="B112" s="18"/>
      <c r="C112" s="18"/>
      <c r="D112" s="7"/>
      <c r="E112" s="8"/>
      <c r="F112" s="9"/>
      <c r="G112" s="56"/>
    </row>
    <row r="113" spans="1:7" x14ac:dyDescent="0.25">
      <c r="A113" s="57" t="s">
        <v>130</v>
      </c>
      <c r="B113" s="18"/>
      <c r="C113" s="18"/>
      <c r="D113" s="7"/>
      <c r="E113" s="23" t="s">
        <v>127</v>
      </c>
      <c r="F113" s="24" t="s">
        <v>127</v>
      </c>
      <c r="G113" s="56"/>
    </row>
    <row r="114" spans="1:7" x14ac:dyDescent="0.25">
      <c r="A114" s="57" t="s">
        <v>1833</v>
      </c>
      <c r="B114" s="18"/>
      <c r="C114" s="18"/>
      <c r="D114" s="7"/>
      <c r="E114" s="36"/>
      <c r="F114" s="37"/>
      <c r="G114" s="56"/>
    </row>
    <row r="115" spans="1:7" x14ac:dyDescent="0.25">
      <c r="A115" s="41" t="s">
        <v>1834</v>
      </c>
      <c r="B115" s="18" t="s">
        <v>1835</v>
      </c>
      <c r="C115" s="18"/>
      <c r="D115" s="7">
        <v>9000</v>
      </c>
      <c r="E115" s="8">
        <v>10091.42</v>
      </c>
      <c r="F115" s="9">
        <v>8.0000000000000002E-3</v>
      </c>
      <c r="G115" s="56">
        <v>1.3317000000000001E-2</v>
      </c>
    </row>
    <row r="116" spans="1:7" x14ac:dyDescent="0.25">
      <c r="A116" s="41" t="s">
        <v>1836</v>
      </c>
      <c r="B116" s="18" t="s">
        <v>1837</v>
      </c>
      <c r="C116" s="18"/>
      <c r="D116" s="7">
        <v>4880</v>
      </c>
      <c r="E116" s="8">
        <v>5073.92</v>
      </c>
      <c r="F116" s="9">
        <v>4.0000000000000001E-3</v>
      </c>
      <c r="G116" s="56">
        <v>5.0244999999999998E-2</v>
      </c>
    </row>
    <row r="117" spans="1:7" x14ac:dyDescent="0.25">
      <c r="A117" s="57"/>
      <c r="B117" s="18"/>
      <c r="C117" s="18"/>
      <c r="D117" s="7"/>
      <c r="E117" s="32">
        <f>SUM(E115:E116)</f>
        <v>15165.34</v>
      </c>
      <c r="F117" s="126">
        <f>SUM(F115:F116)</f>
        <v>1.2E-2</v>
      </c>
      <c r="G117" s="56"/>
    </row>
    <row r="118" spans="1:7" x14ac:dyDescent="0.25">
      <c r="A118" s="57"/>
      <c r="B118" s="18"/>
      <c r="C118" s="18"/>
      <c r="D118" s="7"/>
      <c r="E118" s="36"/>
      <c r="F118" s="37"/>
      <c r="G118" s="56"/>
    </row>
    <row r="119" spans="1:7" x14ac:dyDescent="0.25">
      <c r="A119" s="59" t="s">
        <v>142</v>
      </c>
      <c r="B119" s="38"/>
      <c r="C119" s="38"/>
      <c r="D119" s="39"/>
      <c r="E119" s="15">
        <f>E111+E117</f>
        <v>945371.42999999993</v>
      </c>
      <c r="F119" s="16">
        <f>F111+F117</f>
        <v>0.74470000000000003</v>
      </c>
      <c r="G119" s="58"/>
    </row>
    <row r="120" spans="1:7" x14ac:dyDescent="0.25">
      <c r="A120" s="41"/>
      <c r="B120" s="18"/>
      <c r="C120" s="18"/>
      <c r="D120" s="7"/>
      <c r="E120" s="8"/>
      <c r="F120" s="9"/>
      <c r="G120" s="56"/>
    </row>
    <row r="121" spans="1:7" x14ac:dyDescent="0.25">
      <c r="A121" s="57" t="s">
        <v>1560</v>
      </c>
      <c r="B121" s="18"/>
      <c r="C121" s="18"/>
      <c r="D121" s="7"/>
      <c r="E121" s="8"/>
      <c r="F121" s="9"/>
      <c r="G121" s="56"/>
    </row>
    <row r="122" spans="1:7" x14ac:dyDescent="0.25">
      <c r="A122" s="57" t="s">
        <v>1561</v>
      </c>
      <c r="B122" s="18"/>
      <c r="C122" s="18"/>
      <c r="D122" s="7"/>
      <c r="E122" s="8"/>
      <c r="F122" s="9"/>
      <c r="G122" s="56"/>
    </row>
    <row r="123" spans="1:7" x14ac:dyDescent="0.25">
      <c r="A123" s="41" t="s">
        <v>1629</v>
      </c>
      <c r="B123" s="18"/>
      <c r="C123" s="18"/>
      <c r="D123" s="7">
        <v>658000</v>
      </c>
      <c r="E123" s="8">
        <v>8443.4599999999991</v>
      </c>
      <c r="F123" s="9">
        <v>6.6530000000000001E-3</v>
      </c>
      <c r="G123" s="56"/>
    </row>
    <row r="124" spans="1:7" x14ac:dyDescent="0.25">
      <c r="A124" s="41" t="s">
        <v>1697</v>
      </c>
      <c r="B124" s="18"/>
      <c r="C124" s="18"/>
      <c r="D124" s="25">
        <v>-48600</v>
      </c>
      <c r="E124" s="12">
        <v>-215.4</v>
      </c>
      <c r="F124" s="13">
        <v>-1.6899999999999999E-4</v>
      </c>
      <c r="G124" s="56"/>
    </row>
    <row r="125" spans="1:7" x14ac:dyDescent="0.25">
      <c r="A125" s="41" t="s">
        <v>1725</v>
      </c>
      <c r="B125" s="18"/>
      <c r="C125" s="18"/>
      <c r="D125" s="25">
        <v>-14500</v>
      </c>
      <c r="E125" s="12">
        <v>-431.69</v>
      </c>
      <c r="F125" s="13">
        <v>-3.4000000000000002E-4</v>
      </c>
      <c r="G125" s="56"/>
    </row>
    <row r="126" spans="1:7" x14ac:dyDescent="0.25">
      <c r="A126" s="41" t="s">
        <v>1657</v>
      </c>
      <c r="B126" s="18"/>
      <c r="C126" s="18"/>
      <c r="D126" s="25">
        <v>-120600</v>
      </c>
      <c r="E126" s="12">
        <v>-448.69</v>
      </c>
      <c r="F126" s="13">
        <v>-3.5300000000000002E-4</v>
      </c>
      <c r="G126" s="56"/>
    </row>
    <row r="127" spans="1:7" x14ac:dyDescent="0.25">
      <c r="A127" s="41" t="s">
        <v>1721</v>
      </c>
      <c r="B127" s="18"/>
      <c r="C127" s="18"/>
      <c r="D127" s="25">
        <v>-110400</v>
      </c>
      <c r="E127" s="12">
        <v>-565.14</v>
      </c>
      <c r="F127" s="13">
        <v>-4.4499999999999997E-4</v>
      </c>
      <c r="G127" s="56"/>
    </row>
    <row r="128" spans="1:7" x14ac:dyDescent="0.25">
      <c r="A128" s="41" t="s">
        <v>1695</v>
      </c>
      <c r="B128" s="18"/>
      <c r="C128" s="18"/>
      <c r="D128" s="25">
        <v>-607500</v>
      </c>
      <c r="E128" s="12">
        <v>-575.91</v>
      </c>
      <c r="F128" s="13">
        <v>-4.5300000000000001E-4</v>
      </c>
      <c r="G128" s="56"/>
    </row>
    <row r="129" spans="1:7" x14ac:dyDescent="0.25">
      <c r="A129" s="41" t="s">
        <v>1652</v>
      </c>
      <c r="B129" s="18"/>
      <c r="C129" s="18"/>
      <c r="D129" s="25">
        <v>-95250</v>
      </c>
      <c r="E129" s="12">
        <v>-755.05</v>
      </c>
      <c r="F129" s="13">
        <v>-5.9400000000000002E-4</v>
      </c>
      <c r="G129" s="56"/>
    </row>
    <row r="130" spans="1:7" x14ac:dyDescent="0.25">
      <c r="A130" s="41" t="s">
        <v>1705</v>
      </c>
      <c r="B130" s="18"/>
      <c r="C130" s="18"/>
      <c r="D130" s="25">
        <v>-201500</v>
      </c>
      <c r="E130" s="12">
        <v>-991.18</v>
      </c>
      <c r="F130" s="13">
        <v>-7.8100000000000001E-4</v>
      </c>
      <c r="G130" s="56"/>
    </row>
    <row r="131" spans="1:7" x14ac:dyDescent="0.25">
      <c r="A131" s="41" t="s">
        <v>1692</v>
      </c>
      <c r="B131" s="18"/>
      <c r="C131" s="18"/>
      <c r="D131" s="25">
        <v>-34650</v>
      </c>
      <c r="E131" s="12">
        <v>-992.58</v>
      </c>
      <c r="F131" s="13">
        <v>-7.8200000000000003E-4</v>
      </c>
      <c r="G131" s="56"/>
    </row>
    <row r="132" spans="1:7" x14ac:dyDescent="0.25">
      <c r="A132" s="41" t="s">
        <v>1702</v>
      </c>
      <c r="B132" s="18"/>
      <c r="C132" s="18"/>
      <c r="D132" s="25">
        <v>-268600</v>
      </c>
      <c r="E132" s="12">
        <v>-1060.1600000000001</v>
      </c>
      <c r="F132" s="13">
        <v>-8.3500000000000002E-4</v>
      </c>
      <c r="G132" s="56"/>
    </row>
    <row r="133" spans="1:7" x14ac:dyDescent="0.25">
      <c r="A133" s="41" t="s">
        <v>1715</v>
      </c>
      <c r="B133" s="18"/>
      <c r="C133" s="18"/>
      <c r="D133" s="25">
        <v>-156750</v>
      </c>
      <c r="E133" s="12">
        <v>-1539.83</v>
      </c>
      <c r="F133" s="13">
        <v>-1.2130000000000001E-3</v>
      </c>
      <c r="G133" s="56"/>
    </row>
    <row r="134" spans="1:7" x14ac:dyDescent="0.25">
      <c r="A134" s="41" t="s">
        <v>1689</v>
      </c>
      <c r="B134" s="18"/>
      <c r="C134" s="18"/>
      <c r="D134" s="25">
        <v>-315000</v>
      </c>
      <c r="E134" s="12">
        <v>-1616.27</v>
      </c>
      <c r="F134" s="13">
        <v>-1.273E-3</v>
      </c>
      <c r="G134" s="56"/>
    </row>
    <row r="135" spans="1:7" x14ac:dyDescent="0.25">
      <c r="A135" s="41" t="s">
        <v>1727</v>
      </c>
      <c r="B135" s="18"/>
      <c r="C135" s="18"/>
      <c r="D135" s="25">
        <v>-104500</v>
      </c>
      <c r="E135" s="12">
        <v>-1824.88</v>
      </c>
      <c r="F135" s="13">
        <v>-1.438E-3</v>
      </c>
      <c r="G135" s="56"/>
    </row>
    <row r="136" spans="1:7" x14ac:dyDescent="0.25">
      <c r="A136" s="41" t="s">
        <v>1724</v>
      </c>
      <c r="B136" s="18"/>
      <c r="C136" s="18"/>
      <c r="D136" s="25">
        <v>-88800</v>
      </c>
      <c r="E136" s="12">
        <v>-2801.73</v>
      </c>
      <c r="F136" s="13">
        <v>-2.2070000000000002E-3</v>
      </c>
      <c r="G136" s="56"/>
    </row>
    <row r="137" spans="1:7" x14ac:dyDescent="0.25">
      <c r="A137" s="41" t="s">
        <v>1838</v>
      </c>
      <c r="B137" s="18"/>
      <c r="C137" s="18"/>
      <c r="D137" s="25">
        <v>-300000</v>
      </c>
      <c r="E137" s="12">
        <v>-77970.45</v>
      </c>
      <c r="F137" s="13">
        <v>-6.1441999999999997E-2</v>
      </c>
      <c r="G137" s="56"/>
    </row>
    <row r="138" spans="1:7" x14ac:dyDescent="0.25">
      <c r="A138" s="57" t="s">
        <v>130</v>
      </c>
      <c r="B138" s="19"/>
      <c r="C138" s="19"/>
      <c r="D138" s="10"/>
      <c r="E138" s="26">
        <v>-83345.5</v>
      </c>
      <c r="F138" s="27">
        <v>-6.5671999999999994E-2</v>
      </c>
      <c r="G138" s="58"/>
    </row>
    <row r="139" spans="1:7" x14ac:dyDescent="0.25">
      <c r="A139" s="41"/>
      <c r="B139" s="18"/>
      <c r="C139" s="18"/>
      <c r="D139" s="7"/>
      <c r="E139" s="8"/>
      <c r="F139" s="9"/>
      <c r="G139" s="56"/>
    </row>
    <row r="140" spans="1:7" x14ac:dyDescent="0.25">
      <c r="A140" s="41"/>
      <c r="B140" s="18"/>
      <c r="C140" s="18"/>
      <c r="D140" s="7"/>
      <c r="E140" s="8"/>
      <c r="F140" s="9"/>
      <c r="G140" s="56"/>
    </row>
    <row r="141" spans="1:7" x14ac:dyDescent="0.25">
      <c r="A141" s="41"/>
      <c r="B141" s="18"/>
      <c r="C141" s="18"/>
      <c r="D141" s="7"/>
      <c r="E141" s="8"/>
      <c r="F141" s="9"/>
      <c r="G141" s="56"/>
    </row>
    <row r="142" spans="1:7" x14ac:dyDescent="0.25">
      <c r="A142" s="59" t="s">
        <v>142</v>
      </c>
      <c r="B142" s="38"/>
      <c r="C142" s="38"/>
      <c r="D142" s="39"/>
      <c r="E142" s="26">
        <v>-83345.5</v>
      </c>
      <c r="F142" s="27">
        <v>-6.5671999999999994E-2</v>
      </c>
      <c r="G142" s="58"/>
    </row>
    <row r="143" spans="1:7" x14ac:dyDescent="0.25">
      <c r="A143" s="41"/>
      <c r="B143" s="18"/>
      <c r="C143" s="18"/>
      <c r="D143" s="7"/>
      <c r="E143" s="8"/>
      <c r="F143" s="9"/>
      <c r="G143" s="56"/>
    </row>
    <row r="144" spans="1:7" x14ac:dyDescent="0.25">
      <c r="A144" s="57" t="s">
        <v>128</v>
      </c>
      <c r="B144" s="18"/>
      <c r="C144" s="18"/>
      <c r="D144" s="7"/>
      <c r="E144" s="8"/>
      <c r="F144" s="9"/>
      <c r="G144" s="56"/>
    </row>
    <row r="145" spans="1:7" x14ac:dyDescent="0.25">
      <c r="A145" s="57" t="s">
        <v>265</v>
      </c>
      <c r="B145" s="18"/>
      <c r="C145" s="18"/>
      <c r="D145" s="7"/>
      <c r="E145" s="8"/>
      <c r="F145" s="9"/>
      <c r="G145" s="56"/>
    </row>
    <row r="146" spans="1:7" x14ac:dyDescent="0.25">
      <c r="A146" s="41" t="s">
        <v>1839</v>
      </c>
      <c r="B146" s="18" t="s">
        <v>1840</v>
      </c>
      <c r="C146" s="18" t="s">
        <v>271</v>
      </c>
      <c r="D146" s="7">
        <v>17500000</v>
      </c>
      <c r="E146" s="8">
        <v>17475.96</v>
      </c>
      <c r="F146" s="9">
        <v>1.38E-2</v>
      </c>
      <c r="G146" s="56">
        <v>7.5700000000000003E-2</v>
      </c>
    </row>
    <row r="147" spans="1:7" x14ac:dyDescent="0.25">
      <c r="A147" s="41" t="s">
        <v>804</v>
      </c>
      <c r="B147" s="18" t="s">
        <v>805</v>
      </c>
      <c r="C147" s="18" t="s">
        <v>271</v>
      </c>
      <c r="D147" s="7">
        <v>15000000</v>
      </c>
      <c r="E147" s="8">
        <v>14947.82</v>
      </c>
      <c r="F147" s="9">
        <v>1.18E-2</v>
      </c>
      <c r="G147" s="56">
        <v>7.5600000000000001E-2</v>
      </c>
    </row>
    <row r="148" spans="1:7" x14ac:dyDescent="0.25">
      <c r="A148" s="41" t="s">
        <v>1841</v>
      </c>
      <c r="B148" s="18" t="s">
        <v>1842</v>
      </c>
      <c r="C148" s="18" t="s">
        <v>271</v>
      </c>
      <c r="D148" s="7">
        <v>15000000</v>
      </c>
      <c r="E148" s="8">
        <v>14833.94</v>
      </c>
      <c r="F148" s="9">
        <v>1.17E-2</v>
      </c>
      <c r="G148" s="56">
        <v>8.0824999999999994E-2</v>
      </c>
    </row>
    <row r="149" spans="1:7" x14ac:dyDescent="0.25">
      <c r="A149" s="41" t="s">
        <v>946</v>
      </c>
      <c r="B149" s="18" t="s">
        <v>947</v>
      </c>
      <c r="C149" s="18" t="s">
        <v>271</v>
      </c>
      <c r="D149" s="7">
        <v>10000000</v>
      </c>
      <c r="E149" s="8">
        <v>10065.1</v>
      </c>
      <c r="F149" s="9">
        <v>7.9000000000000008E-3</v>
      </c>
      <c r="G149" s="56">
        <v>7.5200000000000003E-2</v>
      </c>
    </row>
    <row r="150" spans="1:7" x14ac:dyDescent="0.25">
      <c r="A150" s="41" t="s">
        <v>1843</v>
      </c>
      <c r="B150" s="18" t="s">
        <v>1844</v>
      </c>
      <c r="C150" s="18" t="s">
        <v>271</v>
      </c>
      <c r="D150" s="7">
        <v>10000000</v>
      </c>
      <c r="E150" s="8">
        <v>10056.33</v>
      </c>
      <c r="F150" s="9">
        <v>7.9000000000000008E-3</v>
      </c>
      <c r="G150" s="56">
        <v>7.3803999999999995E-2</v>
      </c>
    </row>
    <row r="151" spans="1:7" x14ac:dyDescent="0.25">
      <c r="A151" s="41" t="s">
        <v>1845</v>
      </c>
      <c r="B151" s="18" t="s">
        <v>1846</v>
      </c>
      <c r="C151" s="18" t="s">
        <v>271</v>
      </c>
      <c r="D151" s="7">
        <v>10000000</v>
      </c>
      <c r="E151" s="8">
        <v>9975.41</v>
      </c>
      <c r="F151" s="9">
        <v>7.9000000000000008E-3</v>
      </c>
      <c r="G151" s="56">
        <v>8.1174999999999997E-2</v>
      </c>
    </row>
    <row r="152" spans="1:7" x14ac:dyDescent="0.25">
      <c r="A152" s="41" t="s">
        <v>1847</v>
      </c>
      <c r="B152" s="18" t="s">
        <v>1848</v>
      </c>
      <c r="C152" s="18" t="s">
        <v>271</v>
      </c>
      <c r="D152" s="7">
        <v>7500000</v>
      </c>
      <c r="E152" s="8">
        <v>7517.72</v>
      </c>
      <c r="F152" s="9">
        <v>5.8999999999999999E-3</v>
      </c>
      <c r="G152" s="56">
        <v>7.5600000000000001E-2</v>
      </c>
    </row>
    <row r="153" spans="1:7" x14ac:dyDescent="0.25">
      <c r="A153" s="41" t="s">
        <v>1849</v>
      </c>
      <c r="B153" s="18" t="s">
        <v>1850</v>
      </c>
      <c r="C153" s="18" t="s">
        <v>271</v>
      </c>
      <c r="D153" s="7">
        <v>2500000</v>
      </c>
      <c r="E153" s="8">
        <v>2547.61</v>
      </c>
      <c r="F153" s="9">
        <v>2E-3</v>
      </c>
      <c r="G153" s="56">
        <v>7.8048999999999993E-2</v>
      </c>
    </row>
    <row r="154" spans="1:7" x14ac:dyDescent="0.25">
      <c r="A154" s="41" t="s">
        <v>1851</v>
      </c>
      <c r="B154" s="18" t="s">
        <v>1852</v>
      </c>
      <c r="C154" s="18" t="s">
        <v>282</v>
      </c>
      <c r="D154" s="7">
        <v>2500000</v>
      </c>
      <c r="E154" s="8">
        <v>2508.88</v>
      </c>
      <c r="F154" s="9">
        <v>2E-3</v>
      </c>
      <c r="G154" s="56">
        <v>8.0169000000000004E-2</v>
      </c>
    </row>
    <row r="155" spans="1:7" x14ac:dyDescent="0.25">
      <c r="A155" s="41" t="s">
        <v>1853</v>
      </c>
      <c r="B155" s="18" t="s">
        <v>1854</v>
      </c>
      <c r="C155" s="18" t="s">
        <v>378</v>
      </c>
      <c r="D155" s="7">
        <v>2500000</v>
      </c>
      <c r="E155" s="8">
        <v>2481.75</v>
      </c>
      <c r="F155" s="9">
        <v>2E-3</v>
      </c>
      <c r="G155" s="56">
        <v>0.08</v>
      </c>
    </row>
    <row r="156" spans="1:7" x14ac:dyDescent="0.25">
      <c r="A156" s="57" t="s">
        <v>130</v>
      </c>
      <c r="B156" s="19"/>
      <c r="C156" s="19"/>
      <c r="D156" s="10"/>
      <c r="E156" s="21">
        <f>SUM(E146:E155)</f>
        <v>92410.52</v>
      </c>
      <c r="F156" s="127">
        <f>SUM(F146:F155)</f>
        <v>7.290000000000002E-2</v>
      </c>
      <c r="G156" s="58"/>
    </row>
    <row r="157" spans="1:7" x14ac:dyDescent="0.25">
      <c r="A157" s="41"/>
      <c r="B157" s="18"/>
      <c r="C157" s="18"/>
      <c r="D157" s="7"/>
      <c r="E157" s="8"/>
      <c r="F157" s="9"/>
      <c r="G157" s="56"/>
    </row>
    <row r="158" spans="1:7" x14ac:dyDescent="0.25">
      <c r="A158" s="57" t="s">
        <v>131</v>
      </c>
      <c r="B158" s="18"/>
      <c r="C158" s="18"/>
      <c r="D158" s="7"/>
      <c r="E158" s="8"/>
      <c r="F158" s="9"/>
      <c r="G158" s="56"/>
    </row>
    <row r="159" spans="1:7" x14ac:dyDescent="0.25">
      <c r="A159" s="41" t="s">
        <v>686</v>
      </c>
      <c r="B159" s="18" t="s">
        <v>687</v>
      </c>
      <c r="C159" s="18" t="s">
        <v>134</v>
      </c>
      <c r="D159" s="7">
        <v>17500000</v>
      </c>
      <c r="E159" s="8">
        <v>18063.55</v>
      </c>
      <c r="F159" s="9">
        <v>1.4200000000000001E-2</v>
      </c>
      <c r="G159" s="56">
        <v>6.8609083959999997E-2</v>
      </c>
    </row>
    <row r="160" spans="1:7" x14ac:dyDescent="0.25">
      <c r="A160" s="41" t="s">
        <v>498</v>
      </c>
      <c r="B160" s="18" t="s">
        <v>499</v>
      </c>
      <c r="C160" s="18" t="s">
        <v>134</v>
      </c>
      <c r="D160" s="7">
        <v>16500000</v>
      </c>
      <c r="E160" s="8">
        <v>16769.89</v>
      </c>
      <c r="F160" s="9">
        <v>1.32E-2</v>
      </c>
      <c r="G160" s="56">
        <v>6.7871124261999996E-2</v>
      </c>
    </row>
    <row r="161" spans="1:7" x14ac:dyDescent="0.25">
      <c r="A161" s="41" t="s">
        <v>647</v>
      </c>
      <c r="B161" s="18" t="s">
        <v>648</v>
      </c>
      <c r="C161" s="18" t="s">
        <v>134</v>
      </c>
      <c r="D161" s="7">
        <v>7500000</v>
      </c>
      <c r="E161" s="8">
        <v>7420.43</v>
      </c>
      <c r="F161" s="9">
        <v>5.7999999999999996E-3</v>
      </c>
      <c r="G161" s="56">
        <v>6.8371338020000005E-2</v>
      </c>
    </row>
    <row r="162" spans="1:7" x14ac:dyDescent="0.25">
      <c r="A162" s="41" t="s">
        <v>1855</v>
      </c>
      <c r="B162" s="18" t="s">
        <v>1856</v>
      </c>
      <c r="C162" s="18" t="s">
        <v>134</v>
      </c>
      <c r="D162" s="7">
        <v>500000</v>
      </c>
      <c r="E162" s="8">
        <v>490.99</v>
      </c>
      <c r="F162" s="9">
        <v>4.0000000000000002E-4</v>
      </c>
      <c r="G162" s="56">
        <v>6.7706823400999996E-2</v>
      </c>
    </row>
    <row r="163" spans="1:7" x14ac:dyDescent="0.25">
      <c r="A163" s="57" t="s">
        <v>130</v>
      </c>
      <c r="B163" s="19"/>
      <c r="C163" s="19"/>
      <c r="D163" s="10"/>
      <c r="E163" s="21">
        <v>42744.86</v>
      </c>
      <c r="F163" s="22">
        <v>3.3599999999999998E-2</v>
      </c>
      <c r="G163" s="58"/>
    </row>
    <row r="164" spans="1:7" x14ac:dyDescent="0.25">
      <c r="A164" s="41"/>
      <c r="B164" s="18"/>
      <c r="C164" s="18"/>
      <c r="D164" s="7"/>
      <c r="E164" s="8"/>
      <c r="F164" s="9"/>
      <c r="G164" s="56"/>
    </row>
    <row r="165" spans="1:7" x14ac:dyDescent="0.25">
      <c r="A165" s="57" t="s">
        <v>140</v>
      </c>
      <c r="B165" s="18"/>
      <c r="C165" s="18"/>
      <c r="D165" s="7"/>
      <c r="E165" s="8"/>
      <c r="F165" s="9"/>
      <c r="G165" s="56"/>
    </row>
    <row r="166" spans="1:7" x14ac:dyDescent="0.25">
      <c r="A166" s="57" t="s">
        <v>130</v>
      </c>
      <c r="B166" s="18"/>
      <c r="C166" s="18"/>
      <c r="D166" s="7"/>
      <c r="E166" s="23" t="s">
        <v>127</v>
      </c>
      <c r="F166" s="24" t="s">
        <v>127</v>
      </c>
      <c r="G166" s="56"/>
    </row>
    <row r="167" spans="1:7" x14ac:dyDescent="0.25">
      <c r="A167" s="41"/>
      <c r="B167" s="18"/>
      <c r="C167" s="18"/>
      <c r="D167" s="7"/>
      <c r="E167" s="8"/>
      <c r="F167" s="9"/>
      <c r="G167" s="56"/>
    </row>
    <row r="168" spans="1:7" x14ac:dyDescent="0.25">
      <c r="A168" s="57" t="s">
        <v>141</v>
      </c>
      <c r="B168" s="18"/>
      <c r="C168" s="18"/>
      <c r="D168" s="7"/>
      <c r="E168" s="8"/>
      <c r="F168" s="9"/>
      <c r="G168" s="56"/>
    </row>
    <row r="169" spans="1:7" x14ac:dyDescent="0.25">
      <c r="A169" s="57" t="s">
        <v>130</v>
      </c>
      <c r="B169" s="18"/>
      <c r="C169" s="18"/>
      <c r="D169" s="7"/>
      <c r="E169" s="23" t="s">
        <v>127</v>
      </c>
      <c r="F169" s="24" t="s">
        <v>127</v>
      </c>
      <c r="G169" s="56"/>
    </row>
    <row r="170" spans="1:7" x14ac:dyDescent="0.25">
      <c r="A170" s="41"/>
      <c r="B170" s="18"/>
      <c r="C170" s="18"/>
      <c r="D170" s="7"/>
      <c r="E170" s="8"/>
      <c r="F170" s="9"/>
      <c r="G170" s="56"/>
    </row>
    <row r="171" spans="1:7" x14ac:dyDescent="0.25">
      <c r="A171" s="59" t="s">
        <v>142</v>
      </c>
      <c r="B171" s="38"/>
      <c r="C171" s="38"/>
      <c r="D171" s="39"/>
      <c r="E171" s="21">
        <f>E156+E163</f>
        <v>135155.38</v>
      </c>
      <c r="F171" s="22">
        <f>F156+F163</f>
        <v>0.10650000000000001</v>
      </c>
      <c r="G171" s="58"/>
    </row>
    <row r="172" spans="1:7" x14ac:dyDescent="0.25">
      <c r="A172" s="41"/>
      <c r="B172" s="18"/>
      <c r="C172" s="18"/>
      <c r="D172" s="7"/>
      <c r="E172" s="8"/>
      <c r="F172" s="9"/>
      <c r="G172" s="56"/>
    </row>
    <row r="173" spans="1:7" x14ac:dyDescent="0.25">
      <c r="A173" s="41"/>
      <c r="B173" s="18"/>
      <c r="C173" s="18"/>
      <c r="D173" s="7"/>
      <c r="E173" s="8"/>
      <c r="F173" s="9"/>
      <c r="G173" s="56"/>
    </row>
    <row r="174" spans="1:7" x14ac:dyDescent="0.25">
      <c r="A174" s="57" t="s">
        <v>892</v>
      </c>
      <c r="B174" s="18"/>
      <c r="C174" s="18"/>
      <c r="D174" s="7"/>
      <c r="E174" s="8"/>
      <c r="F174" s="9"/>
      <c r="G174" s="56"/>
    </row>
    <row r="175" spans="1:7" x14ac:dyDescent="0.25">
      <c r="A175" s="41" t="s">
        <v>1758</v>
      </c>
      <c r="B175" s="18" t="s">
        <v>1759</v>
      </c>
      <c r="C175" s="18"/>
      <c r="D175" s="7">
        <v>1548030.324</v>
      </c>
      <c r="E175" s="8">
        <v>50053.31</v>
      </c>
      <c r="F175" s="9">
        <v>3.9399999999999998E-2</v>
      </c>
      <c r="G175" s="56"/>
    </row>
    <row r="176" spans="1:7" x14ac:dyDescent="0.25">
      <c r="A176" s="41" t="s">
        <v>1762</v>
      </c>
      <c r="B176" s="18" t="s">
        <v>1763</v>
      </c>
      <c r="C176" s="18"/>
      <c r="D176" s="7">
        <v>16919513.277100001</v>
      </c>
      <c r="E176" s="8">
        <v>5005.84</v>
      </c>
      <c r="F176" s="9">
        <v>3.8999999999999998E-3</v>
      </c>
      <c r="G176" s="56"/>
    </row>
    <row r="177" spans="1:7" x14ac:dyDescent="0.25">
      <c r="A177" s="41"/>
      <c r="B177" s="18"/>
      <c r="C177" s="18"/>
      <c r="D177" s="7"/>
      <c r="E177" s="8"/>
      <c r="F177" s="9"/>
      <c r="G177" s="56"/>
    </row>
    <row r="178" spans="1:7" x14ac:dyDescent="0.25">
      <c r="A178" s="59" t="s">
        <v>142</v>
      </c>
      <c r="B178" s="38"/>
      <c r="C178" s="38"/>
      <c r="D178" s="39"/>
      <c r="E178" s="21">
        <v>55059.15</v>
      </c>
      <c r="F178" s="22">
        <v>4.3299999999999998E-2</v>
      </c>
      <c r="G178" s="58"/>
    </row>
    <row r="179" spans="1:7" x14ac:dyDescent="0.25">
      <c r="A179" s="41"/>
      <c r="B179" s="18"/>
      <c r="C179" s="18"/>
      <c r="D179" s="7"/>
      <c r="E179" s="8"/>
      <c r="F179" s="9"/>
      <c r="G179" s="56"/>
    </row>
    <row r="180" spans="1:7" x14ac:dyDescent="0.25">
      <c r="A180" s="57" t="s">
        <v>216</v>
      </c>
      <c r="B180" s="18"/>
      <c r="C180" s="18"/>
      <c r="D180" s="7"/>
      <c r="E180" s="8"/>
      <c r="F180" s="9"/>
      <c r="G180" s="56"/>
    </row>
    <row r="181" spans="1:7" x14ac:dyDescent="0.25">
      <c r="A181" s="41" t="s">
        <v>217</v>
      </c>
      <c r="B181" s="18"/>
      <c r="C181" s="18"/>
      <c r="D181" s="7"/>
      <c r="E181" s="8">
        <v>131142.41</v>
      </c>
      <c r="F181" s="9">
        <v>0.1033</v>
      </c>
      <c r="G181" s="56">
        <v>6.6513000000000003E-2</v>
      </c>
    </row>
    <row r="182" spans="1:7" x14ac:dyDescent="0.25">
      <c r="A182" s="57" t="s">
        <v>130</v>
      </c>
      <c r="B182" s="19"/>
      <c r="C182" s="19"/>
      <c r="D182" s="10"/>
      <c r="E182" s="21">
        <v>131142.41</v>
      </c>
      <c r="F182" s="22">
        <v>0.1033</v>
      </c>
      <c r="G182" s="58"/>
    </row>
    <row r="183" spans="1:7" x14ac:dyDescent="0.25">
      <c r="A183" s="41"/>
      <c r="B183" s="18"/>
      <c r="C183" s="18"/>
      <c r="D183" s="7"/>
      <c r="E183" s="8"/>
      <c r="F183" s="9"/>
      <c r="G183" s="56"/>
    </row>
    <row r="184" spans="1:7" x14ac:dyDescent="0.25">
      <c r="A184" s="59" t="s">
        <v>142</v>
      </c>
      <c r="B184" s="38"/>
      <c r="C184" s="38"/>
      <c r="D184" s="39"/>
      <c r="E184" s="21">
        <v>131142.41</v>
      </c>
      <c r="F184" s="22">
        <v>0.1033</v>
      </c>
      <c r="G184" s="58"/>
    </row>
    <row r="185" spans="1:7" x14ac:dyDescent="0.25">
      <c r="A185" s="41" t="s">
        <v>218</v>
      </c>
      <c r="B185" s="18"/>
      <c r="C185" s="18"/>
      <c r="D185" s="7"/>
      <c r="E185" s="8">
        <v>3842.5662115999999</v>
      </c>
      <c r="F185" s="9">
        <v>3.0279999999999999E-3</v>
      </c>
      <c r="G185" s="56"/>
    </row>
    <row r="186" spans="1:7" x14ac:dyDescent="0.25">
      <c r="A186" s="41" t="s">
        <v>219</v>
      </c>
      <c r="B186" s="18"/>
      <c r="C186" s="18"/>
      <c r="D186" s="7"/>
      <c r="E186" s="12">
        <v>-1580.0362115999999</v>
      </c>
      <c r="F186" s="13">
        <v>-8.2799999999999996E-4</v>
      </c>
      <c r="G186" s="56">
        <v>6.6513000000000003E-2</v>
      </c>
    </row>
    <row r="187" spans="1:7" x14ac:dyDescent="0.25">
      <c r="A187" s="60" t="s">
        <v>220</v>
      </c>
      <c r="B187" s="20"/>
      <c r="C187" s="20"/>
      <c r="D187" s="14"/>
      <c r="E187" s="15">
        <v>1268990.8999999999</v>
      </c>
      <c r="F187" s="16">
        <v>1</v>
      </c>
      <c r="G187" s="61"/>
    </row>
    <row r="188" spans="1:7" x14ac:dyDescent="0.25">
      <c r="A188" s="42"/>
      <c r="G188" s="48"/>
    </row>
    <row r="189" spans="1:7" x14ac:dyDescent="0.25">
      <c r="A189" s="62" t="s">
        <v>1764</v>
      </c>
      <c r="G189" s="48"/>
    </row>
    <row r="190" spans="1:7" x14ac:dyDescent="0.25">
      <c r="A190" s="62" t="s">
        <v>222</v>
      </c>
      <c r="G190" s="48"/>
    </row>
    <row r="191" spans="1:7" x14ac:dyDescent="0.25">
      <c r="A191" s="62" t="s">
        <v>689</v>
      </c>
      <c r="G191" s="48"/>
    </row>
    <row r="192" spans="1:7" x14ac:dyDescent="0.25">
      <c r="A192" s="42"/>
      <c r="G192" s="48"/>
    </row>
    <row r="193" spans="1:7" x14ac:dyDescent="0.25">
      <c r="A193" s="62" t="s">
        <v>232</v>
      </c>
      <c r="G193" s="48"/>
    </row>
    <row r="194" spans="1:7" x14ac:dyDescent="0.25">
      <c r="A194" s="43" t="s">
        <v>233</v>
      </c>
      <c r="B194" s="3" t="s">
        <v>127</v>
      </c>
      <c r="G194" s="48"/>
    </row>
    <row r="195" spans="1:7" x14ac:dyDescent="0.25">
      <c r="A195" s="42" t="s">
        <v>234</v>
      </c>
      <c r="G195" s="48"/>
    </row>
    <row r="196" spans="1:7" x14ac:dyDescent="0.25">
      <c r="A196" s="42" t="s">
        <v>235</v>
      </c>
      <c r="B196" s="3" t="s">
        <v>236</v>
      </c>
      <c r="C196" s="3" t="s">
        <v>236</v>
      </c>
      <c r="G196" s="48"/>
    </row>
    <row r="197" spans="1:7" x14ac:dyDescent="0.25">
      <c r="A197" s="42"/>
      <c r="B197" s="63">
        <v>45382</v>
      </c>
      <c r="C197" s="63">
        <v>45565</v>
      </c>
      <c r="G197" s="48"/>
    </row>
    <row r="198" spans="1:7" x14ac:dyDescent="0.25">
      <c r="A198" s="42" t="s">
        <v>1857</v>
      </c>
      <c r="B198" s="40">
        <v>26.5</v>
      </c>
      <c r="C198" s="40">
        <v>29.87</v>
      </c>
      <c r="E198" s="2"/>
      <c r="G198" s="64"/>
    </row>
    <row r="199" spans="1:7" x14ac:dyDescent="0.25">
      <c r="A199" s="42" t="s">
        <v>240</v>
      </c>
      <c r="B199" s="40">
        <v>50.91</v>
      </c>
      <c r="C199" s="40">
        <v>58.19</v>
      </c>
      <c r="E199" s="2"/>
      <c r="G199" s="64"/>
    </row>
    <row r="200" spans="1:7" x14ac:dyDescent="0.25">
      <c r="A200" s="42" t="s">
        <v>706</v>
      </c>
      <c r="B200" s="40">
        <v>26.2</v>
      </c>
      <c r="C200" s="40">
        <v>28.99</v>
      </c>
      <c r="E200" s="2"/>
      <c r="G200" s="64"/>
    </row>
    <row r="201" spans="1:7" x14ac:dyDescent="0.25">
      <c r="A201" s="42" t="s">
        <v>1858</v>
      </c>
      <c r="B201" s="40">
        <v>20.3</v>
      </c>
      <c r="C201" s="40">
        <v>22.65</v>
      </c>
      <c r="E201" s="2"/>
      <c r="G201" s="64"/>
    </row>
    <row r="202" spans="1:7" x14ac:dyDescent="0.25">
      <c r="A202" s="42" t="s">
        <v>709</v>
      </c>
      <c r="B202" s="40">
        <v>45.46</v>
      </c>
      <c r="C202" s="40">
        <v>51.65</v>
      </c>
      <c r="E202" s="2"/>
      <c r="G202" s="64"/>
    </row>
    <row r="203" spans="1:7" x14ac:dyDescent="0.25">
      <c r="A203" s="42" t="s">
        <v>711</v>
      </c>
      <c r="B203" s="40">
        <v>22.06</v>
      </c>
      <c r="C203" s="40">
        <v>24.11</v>
      </c>
      <c r="E203" s="2"/>
      <c r="G203" s="64"/>
    </row>
    <row r="204" spans="1:7" x14ac:dyDescent="0.25">
      <c r="A204" s="42"/>
      <c r="E204" s="2"/>
      <c r="G204" s="64"/>
    </row>
    <row r="205" spans="1:7" x14ac:dyDescent="0.25">
      <c r="A205" s="42" t="s">
        <v>713</v>
      </c>
      <c r="G205" s="48"/>
    </row>
    <row r="206" spans="1:7" x14ac:dyDescent="0.25">
      <c r="A206" s="42"/>
      <c r="G206" s="48"/>
    </row>
    <row r="207" spans="1:7" x14ac:dyDescent="0.25">
      <c r="A207" s="70" t="s">
        <v>714</v>
      </c>
      <c r="B207" s="44" t="s">
        <v>715</v>
      </c>
      <c r="C207" s="44" t="s">
        <v>716</v>
      </c>
      <c r="D207" s="44" t="s">
        <v>717</v>
      </c>
      <c r="G207" s="48"/>
    </row>
    <row r="208" spans="1:7" x14ac:dyDescent="0.25">
      <c r="A208" s="70" t="s">
        <v>1859</v>
      </c>
      <c r="B208" s="44"/>
      <c r="C208" s="44">
        <v>0.4</v>
      </c>
      <c r="D208" s="44">
        <v>0.4</v>
      </c>
      <c r="G208" s="48"/>
    </row>
    <row r="209" spans="1:7" x14ac:dyDescent="0.25">
      <c r="A209" s="70" t="s">
        <v>1860</v>
      </c>
      <c r="B209" s="44"/>
      <c r="C209" s="44">
        <v>0.9</v>
      </c>
      <c r="D209" s="44">
        <v>0.9</v>
      </c>
      <c r="G209" s="48"/>
    </row>
    <row r="210" spans="1:7" x14ac:dyDescent="0.25">
      <c r="A210" s="70" t="s">
        <v>1861</v>
      </c>
      <c r="B210" s="44"/>
      <c r="C210" s="44">
        <v>0.9</v>
      </c>
      <c r="D210" s="44">
        <v>0.9</v>
      </c>
      <c r="G210" s="48"/>
    </row>
    <row r="211" spans="1:7" x14ac:dyDescent="0.25">
      <c r="A211" s="70" t="s">
        <v>1862</v>
      </c>
      <c r="B211" s="44"/>
      <c r="C211" s="44">
        <v>0.4</v>
      </c>
      <c r="D211" s="44">
        <v>0.4</v>
      </c>
      <c r="G211" s="48"/>
    </row>
    <row r="212" spans="1:7" x14ac:dyDescent="0.25">
      <c r="A212" s="42"/>
      <c r="G212" s="48"/>
    </row>
    <row r="213" spans="1:7" x14ac:dyDescent="0.25">
      <c r="A213" s="42" t="s">
        <v>252</v>
      </c>
      <c r="B213" s="3" t="s">
        <v>127</v>
      </c>
      <c r="G213" s="48"/>
    </row>
    <row r="214" spans="1:7" x14ac:dyDescent="0.25">
      <c r="A214" s="43" t="s">
        <v>253</v>
      </c>
      <c r="B214" s="3" t="s">
        <v>127</v>
      </c>
      <c r="G214" s="48"/>
    </row>
    <row r="215" spans="1:7" x14ac:dyDescent="0.25">
      <c r="A215" s="43" t="s">
        <v>254</v>
      </c>
      <c r="B215" s="3" t="s">
        <v>127</v>
      </c>
      <c r="G215" s="48"/>
    </row>
    <row r="216" spans="1:7" x14ac:dyDescent="0.25">
      <c r="A216" s="42" t="s">
        <v>1259</v>
      </c>
      <c r="B216" s="65">
        <v>2.3178999999999998</v>
      </c>
      <c r="G216" s="48"/>
    </row>
    <row r="217" spans="1:7" ht="30" customHeight="1" x14ac:dyDescent="0.25">
      <c r="A217" s="43" t="s">
        <v>256</v>
      </c>
      <c r="B217" s="65">
        <v>8443.4560000000001</v>
      </c>
      <c r="G217" s="48"/>
    </row>
    <row r="218" spans="1:7" ht="30" customHeight="1" x14ac:dyDescent="0.25">
      <c r="A218" s="43" t="s">
        <v>257</v>
      </c>
      <c r="B218" s="3" t="s">
        <v>127</v>
      </c>
      <c r="G218" s="48"/>
    </row>
    <row r="219" spans="1:7" ht="30" customHeight="1" x14ac:dyDescent="0.25">
      <c r="A219" s="43" t="s">
        <v>258</v>
      </c>
      <c r="B219" s="3" t="s">
        <v>127</v>
      </c>
      <c r="G219" s="48"/>
    </row>
    <row r="220" spans="1:7" x14ac:dyDescent="0.25">
      <c r="A220" s="42" t="s">
        <v>259</v>
      </c>
      <c r="B220" s="3" t="s">
        <v>127</v>
      </c>
      <c r="G220" s="48"/>
    </row>
    <row r="221" spans="1:7" ht="15.75" customHeight="1" thickBot="1" x14ac:dyDescent="0.3">
      <c r="A221" s="66" t="s">
        <v>260</v>
      </c>
      <c r="B221" s="67" t="s">
        <v>127</v>
      </c>
      <c r="C221" s="68"/>
      <c r="D221" s="68"/>
      <c r="E221" s="68"/>
      <c r="F221" s="68"/>
      <c r="G221" s="69"/>
    </row>
    <row r="223" spans="1:7" ht="69.95" customHeight="1" x14ac:dyDescent="0.25">
      <c r="A223" s="128" t="s">
        <v>261</v>
      </c>
      <c r="B223" s="128" t="s">
        <v>262</v>
      </c>
      <c r="C223" s="128" t="s">
        <v>5</v>
      </c>
      <c r="D223" s="128" t="s">
        <v>6</v>
      </c>
    </row>
    <row r="224" spans="1:7" ht="69.95" customHeight="1" x14ac:dyDescent="0.25">
      <c r="A224" s="128" t="s">
        <v>1863</v>
      </c>
      <c r="B224" s="128"/>
      <c r="C224" s="128" t="s">
        <v>53</v>
      </c>
      <c r="D224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0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61.42578125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1864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1865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1327</v>
      </c>
      <c r="B10" s="18" t="s">
        <v>1328</v>
      </c>
      <c r="C10" s="18" t="s">
        <v>1329</v>
      </c>
      <c r="D10" s="7">
        <v>121010</v>
      </c>
      <c r="E10" s="8">
        <v>9166.08</v>
      </c>
      <c r="F10" s="9">
        <v>4.7100000000000003E-2</v>
      </c>
      <c r="G10" s="56"/>
    </row>
    <row r="11" spans="1:8" x14ac:dyDescent="0.25">
      <c r="A11" s="41" t="s">
        <v>1819</v>
      </c>
      <c r="B11" s="18" t="s">
        <v>1820</v>
      </c>
      <c r="C11" s="18" t="s">
        <v>1220</v>
      </c>
      <c r="D11" s="7">
        <v>1206616</v>
      </c>
      <c r="E11" s="8">
        <v>8811.31</v>
      </c>
      <c r="F11" s="9">
        <v>4.5199999999999997E-2</v>
      </c>
      <c r="G11" s="56"/>
    </row>
    <row r="12" spans="1:8" x14ac:dyDescent="0.25">
      <c r="A12" s="41" t="s">
        <v>1866</v>
      </c>
      <c r="B12" s="18" t="s">
        <v>1867</v>
      </c>
      <c r="C12" s="18" t="s">
        <v>1362</v>
      </c>
      <c r="D12" s="7">
        <v>61815</v>
      </c>
      <c r="E12" s="8">
        <v>7127.18</v>
      </c>
      <c r="F12" s="9">
        <v>3.6600000000000001E-2</v>
      </c>
      <c r="G12" s="56"/>
    </row>
    <row r="13" spans="1:8" x14ac:dyDescent="0.25">
      <c r="A13" s="41" t="s">
        <v>1517</v>
      </c>
      <c r="B13" s="18" t="s">
        <v>1518</v>
      </c>
      <c r="C13" s="18" t="s">
        <v>1246</v>
      </c>
      <c r="D13" s="7">
        <v>3135055</v>
      </c>
      <c r="E13" s="8">
        <v>6627.19</v>
      </c>
      <c r="F13" s="9">
        <v>3.4000000000000002E-2</v>
      </c>
      <c r="G13" s="56"/>
    </row>
    <row r="14" spans="1:8" x14ac:dyDescent="0.25">
      <c r="A14" s="41" t="s">
        <v>1782</v>
      </c>
      <c r="B14" s="18" t="s">
        <v>1783</v>
      </c>
      <c r="C14" s="18" t="s">
        <v>1231</v>
      </c>
      <c r="D14" s="7">
        <v>8179013</v>
      </c>
      <c r="E14" s="8">
        <v>6547.3</v>
      </c>
      <c r="F14" s="9">
        <v>3.3599999999999998E-2</v>
      </c>
      <c r="G14" s="56"/>
    </row>
    <row r="15" spans="1:8" x14ac:dyDescent="0.25">
      <c r="A15" s="41" t="s">
        <v>1347</v>
      </c>
      <c r="B15" s="18" t="s">
        <v>1348</v>
      </c>
      <c r="C15" s="18" t="s">
        <v>1267</v>
      </c>
      <c r="D15" s="7">
        <v>52311</v>
      </c>
      <c r="E15" s="8">
        <v>5994.16</v>
      </c>
      <c r="F15" s="9">
        <v>3.0800000000000001E-2</v>
      </c>
      <c r="G15" s="56"/>
    </row>
    <row r="16" spans="1:8" x14ac:dyDescent="0.25">
      <c r="A16" s="41" t="s">
        <v>1780</v>
      </c>
      <c r="B16" s="18" t="s">
        <v>1781</v>
      </c>
      <c r="C16" s="18" t="s">
        <v>1329</v>
      </c>
      <c r="D16" s="7">
        <v>1928784</v>
      </c>
      <c r="E16" s="8">
        <v>5271.37</v>
      </c>
      <c r="F16" s="9">
        <v>2.7099999999999999E-2</v>
      </c>
      <c r="G16" s="56"/>
    </row>
    <row r="17" spans="1:7" x14ac:dyDescent="0.25">
      <c r="A17" s="41" t="s">
        <v>1868</v>
      </c>
      <c r="B17" s="18" t="s">
        <v>1869</v>
      </c>
      <c r="C17" s="18" t="s">
        <v>1292</v>
      </c>
      <c r="D17" s="7">
        <v>440392</v>
      </c>
      <c r="E17" s="8">
        <v>5108.55</v>
      </c>
      <c r="F17" s="9">
        <v>2.6200000000000001E-2</v>
      </c>
      <c r="G17" s="56"/>
    </row>
    <row r="18" spans="1:7" x14ac:dyDescent="0.25">
      <c r="A18" s="41" t="s">
        <v>1273</v>
      </c>
      <c r="B18" s="18" t="s">
        <v>1274</v>
      </c>
      <c r="C18" s="18" t="s">
        <v>1275</v>
      </c>
      <c r="D18" s="7">
        <v>984365</v>
      </c>
      <c r="E18" s="8">
        <v>5046.3500000000004</v>
      </c>
      <c r="F18" s="9">
        <v>2.5899999999999999E-2</v>
      </c>
      <c r="G18" s="56"/>
    </row>
    <row r="19" spans="1:7" x14ac:dyDescent="0.25">
      <c r="A19" s="41" t="s">
        <v>1383</v>
      </c>
      <c r="B19" s="18" t="s">
        <v>1384</v>
      </c>
      <c r="C19" s="18" t="s">
        <v>1208</v>
      </c>
      <c r="D19" s="7">
        <v>1267487</v>
      </c>
      <c r="E19" s="8">
        <v>4689.07</v>
      </c>
      <c r="F19" s="9">
        <v>2.41E-2</v>
      </c>
      <c r="G19" s="56"/>
    </row>
    <row r="20" spans="1:7" x14ac:dyDescent="0.25">
      <c r="A20" s="41" t="s">
        <v>1184</v>
      </c>
      <c r="B20" s="18" t="s">
        <v>1185</v>
      </c>
      <c r="C20" s="18" t="s">
        <v>1186</v>
      </c>
      <c r="D20" s="7">
        <v>37604</v>
      </c>
      <c r="E20" s="8">
        <v>4642.57</v>
      </c>
      <c r="F20" s="9">
        <v>2.3800000000000002E-2</v>
      </c>
      <c r="G20" s="56"/>
    </row>
    <row r="21" spans="1:7" x14ac:dyDescent="0.25">
      <c r="A21" s="41" t="s">
        <v>1870</v>
      </c>
      <c r="B21" s="18" t="s">
        <v>1871</v>
      </c>
      <c r="C21" s="18" t="s">
        <v>1203</v>
      </c>
      <c r="D21" s="7">
        <v>633184</v>
      </c>
      <c r="E21" s="8">
        <v>4641.5600000000004</v>
      </c>
      <c r="F21" s="9">
        <v>2.3800000000000002E-2</v>
      </c>
      <c r="G21" s="56"/>
    </row>
    <row r="22" spans="1:7" x14ac:dyDescent="0.25">
      <c r="A22" s="41" t="s">
        <v>1367</v>
      </c>
      <c r="B22" s="18" t="s">
        <v>1368</v>
      </c>
      <c r="C22" s="18" t="s">
        <v>1208</v>
      </c>
      <c r="D22" s="7">
        <v>2570932</v>
      </c>
      <c r="E22" s="8">
        <v>4631.53</v>
      </c>
      <c r="F22" s="9">
        <v>2.3800000000000002E-2</v>
      </c>
      <c r="G22" s="56"/>
    </row>
    <row r="23" spans="1:7" x14ac:dyDescent="0.25">
      <c r="A23" s="41" t="s">
        <v>1232</v>
      </c>
      <c r="B23" s="18" t="s">
        <v>1233</v>
      </c>
      <c r="C23" s="18" t="s">
        <v>1234</v>
      </c>
      <c r="D23" s="7">
        <v>121342</v>
      </c>
      <c r="E23" s="8">
        <v>4618.34</v>
      </c>
      <c r="F23" s="9">
        <v>2.3699999999999999E-2</v>
      </c>
      <c r="G23" s="56"/>
    </row>
    <row r="24" spans="1:7" x14ac:dyDescent="0.25">
      <c r="A24" s="41" t="s">
        <v>1788</v>
      </c>
      <c r="B24" s="18" t="s">
        <v>1789</v>
      </c>
      <c r="C24" s="18" t="s">
        <v>1319</v>
      </c>
      <c r="D24" s="7">
        <v>248087</v>
      </c>
      <c r="E24" s="8">
        <v>4577.83</v>
      </c>
      <c r="F24" s="9">
        <v>2.35E-2</v>
      </c>
      <c r="G24" s="56"/>
    </row>
    <row r="25" spans="1:7" x14ac:dyDescent="0.25">
      <c r="A25" s="41" t="s">
        <v>1790</v>
      </c>
      <c r="B25" s="18" t="s">
        <v>1791</v>
      </c>
      <c r="C25" s="18" t="s">
        <v>1203</v>
      </c>
      <c r="D25" s="7">
        <v>230617</v>
      </c>
      <c r="E25" s="8">
        <v>4330.99</v>
      </c>
      <c r="F25" s="9">
        <v>2.2200000000000001E-2</v>
      </c>
      <c r="G25" s="56"/>
    </row>
    <row r="26" spans="1:7" x14ac:dyDescent="0.25">
      <c r="A26" s="41" t="s">
        <v>1290</v>
      </c>
      <c r="B26" s="18" t="s">
        <v>1291</v>
      </c>
      <c r="C26" s="18" t="s">
        <v>1292</v>
      </c>
      <c r="D26" s="7">
        <v>97389</v>
      </c>
      <c r="E26" s="8">
        <v>4305.2299999999996</v>
      </c>
      <c r="F26" s="9">
        <v>2.2100000000000002E-2</v>
      </c>
      <c r="G26" s="56"/>
    </row>
    <row r="27" spans="1:7" x14ac:dyDescent="0.25">
      <c r="A27" s="41" t="s">
        <v>1511</v>
      </c>
      <c r="B27" s="18" t="s">
        <v>1512</v>
      </c>
      <c r="C27" s="18" t="s">
        <v>1267</v>
      </c>
      <c r="D27" s="7">
        <v>234129</v>
      </c>
      <c r="E27" s="8">
        <v>4205.1899999999996</v>
      </c>
      <c r="F27" s="9">
        <v>2.1600000000000001E-2</v>
      </c>
      <c r="G27" s="56"/>
    </row>
    <row r="28" spans="1:7" x14ac:dyDescent="0.25">
      <c r="A28" s="41" t="s">
        <v>1373</v>
      </c>
      <c r="B28" s="18" t="s">
        <v>1374</v>
      </c>
      <c r="C28" s="18" t="s">
        <v>1267</v>
      </c>
      <c r="D28" s="7">
        <v>76944</v>
      </c>
      <c r="E28" s="8">
        <v>4193.76</v>
      </c>
      <c r="F28" s="9">
        <v>2.1499999999999998E-2</v>
      </c>
      <c r="G28" s="56"/>
    </row>
    <row r="29" spans="1:7" x14ac:dyDescent="0.25">
      <c r="A29" s="41" t="s">
        <v>1872</v>
      </c>
      <c r="B29" s="18" t="s">
        <v>1873</v>
      </c>
      <c r="C29" s="18" t="s">
        <v>1223</v>
      </c>
      <c r="D29" s="7">
        <v>773050</v>
      </c>
      <c r="E29" s="8">
        <v>4108.37</v>
      </c>
      <c r="F29" s="9">
        <v>2.1100000000000001E-2</v>
      </c>
      <c r="G29" s="56"/>
    </row>
    <row r="30" spans="1:7" x14ac:dyDescent="0.25">
      <c r="A30" s="41" t="s">
        <v>1309</v>
      </c>
      <c r="B30" s="18" t="s">
        <v>1310</v>
      </c>
      <c r="C30" s="18" t="s">
        <v>1183</v>
      </c>
      <c r="D30" s="7">
        <v>1027946</v>
      </c>
      <c r="E30" s="8">
        <v>4035.2</v>
      </c>
      <c r="F30" s="9">
        <v>2.07E-2</v>
      </c>
      <c r="G30" s="56"/>
    </row>
    <row r="31" spans="1:7" x14ac:dyDescent="0.25">
      <c r="A31" s="41" t="s">
        <v>1265</v>
      </c>
      <c r="B31" s="18" t="s">
        <v>1266</v>
      </c>
      <c r="C31" s="18" t="s">
        <v>1267</v>
      </c>
      <c r="D31" s="7">
        <v>91527</v>
      </c>
      <c r="E31" s="8">
        <v>3906.83</v>
      </c>
      <c r="F31" s="9">
        <v>2.01E-2</v>
      </c>
      <c r="G31" s="56"/>
    </row>
    <row r="32" spans="1:7" x14ac:dyDescent="0.25">
      <c r="A32" s="41" t="s">
        <v>1800</v>
      </c>
      <c r="B32" s="18" t="s">
        <v>1801</v>
      </c>
      <c r="C32" s="18" t="s">
        <v>1319</v>
      </c>
      <c r="D32" s="7">
        <v>203868</v>
      </c>
      <c r="E32" s="8">
        <v>3762.69</v>
      </c>
      <c r="F32" s="9">
        <v>1.9300000000000001E-2</v>
      </c>
      <c r="G32" s="56"/>
    </row>
    <row r="33" spans="1:7" x14ac:dyDescent="0.25">
      <c r="A33" s="41" t="s">
        <v>1302</v>
      </c>
      <c r="B33" s="18" t="s">
        <v>1303</v>
      </c>
      <c r="C33" s="18" t="s">
        <v>1283</v>
      </c>
      <c r="D33" s="7">
        <v>767734</v>
      </c>
      <c r="E33" s="8">
        <v>3746.93</v>
      </c>
      <c r="F33" s="9">
        <v>1.9199999999999998E-2</v>
      </c>
      <c r="G33" s="56"/>
    </row>
    <row r="34" spans="1:7" x14ac:dyDescent="0.25">
      <c r="A34" s="41" t="s">
        <v>1874</v>
      </c>
      <c r="B34" s="18" t="s">
        <v>1875</v>
      </c>
      <c r="C34" s="18" t="s">
        <v>1249</v>
      </c>
      <c r="D34" s="7">
        <v>629352</v>
      </c>
      <c r="E34" s="8">
        <v>3654.33</v>
      </c>
      <c r="F34" s="9">
        <v>1.8800000000000001E-2</v>
      </c>
      <c r="G34" s="56"/>
    </row>
    <row r="35" spans="1:7" x14ac:dyDescent="0.25">
      <c r="A35" s="41" t="s">
        <v>1876</v>
      </c>
      <c r="B35" s="18" t="s">
        <v>1877</v>
      </c>
      <c r="C35" s="18" t="s">
        <v>1246</v>
      </c>
      <c r="D35" s="7">
        <v>308744</v>
      </c>
      <c r="E35" s="8">
        <v>3401.28</v>
      </c>
      <c r="F35" s="9">
        <v>1.7500000000000002E-2</v>
      </c>
      <c r="G35" s="56"/>
    </row>
    <row r="36" spans="1:7" x14ac:dyDescent="0.25">
      <c r="A36" s="41" t="s">
        <v>1878</v>
      </c>
      <c r="B36" s="18" t="s">
        <v>1879</v>
      </c>
      <c r="C36" s="18" t="s">
        <v>1399</v>
      </c>
      <c r="D36" s="7">
        <v>75139</v>
      </c>
      <c r="E36" s="8">
        <v>2768.61</v>
      </c>
      <c r="F36" s="9">
        <v>1.4200000000000001E-2</v>
      </c>
      <c r="G36" s="56"/>
    </row>
    <row r="37" spans="1:7" x14ac:dyDescent="0.25">
      <c r="A37" s="41" t="s">
        <v>1430</v>
      </c>
      <c r="B37" s="18" t="s">
        <v>1431</v>
      </c>
      <c r="C37" s="18" t="s">
        <v>1194</v>
      </c>
      <c r="D37" s="7">
        <v>81800</v>
      </c>
      <c r="E37" s="8">
        <v>2419.89</v>
      </c>
      <c r="F37" s="9">
        <v>1.24E-2</v>
      </c>
      <c r="G37" s="56"/>
    </row>
    <row r="38" spans="1:7" x14ac:dyDescent="0.25">
      <c r="A38" s="41" t="s">
        <v>1880</v>
      </c>
      <c r="B38" s="18" t="s">
        <v>1881</v>
      </c>
      <c r="C38" s="18" t="s">
        <v>1231</v>
      </c>
      <c r="D38" s="7">
        <v>15682</v>
      </c>
      <c r="E38" s="8">
        <v>2280.9899999999998</v>
      </c>
      <c r="F38" s="9">
        <v>1.17E-2</v>
      </c>
      <c r="G38" s="56"/>
    </row>
    <row r="39" spans="1:7" x14ac:dyDescent="0.25">
      <c r="A39" s="41" t="s">
        <v>1882</v>
      </c>
      <c r="B39" s="18" t="s">
        <v>1883</v>
      </c>
      <c r="C39" s="18" t="s">
        <v>1804</v>
      </c>
      <c r="D39" s="7">
        <v>53457</v>
      </c>
      <c r="E39" s="8">
        <v>2261.2800000000002</v>
      </c>
      <c r="F39" s="9">
        <v>1.1599999999999999E-2</v>
      </c>
      <c r="G39" s="56"/>
    </row>
    <row r="40" spans="1:7" x14ac:dyDescent="0.25">
      <c r="A40" s="41" t="s">
        <v>1786</v>
      </c>
      <c r="B40" s="18" t="s">
        <v>1787</v>
      </c>
      <c r="C40" s="18" t="s">
        <v>1394</v>
      </c>
      <c r="D40" s="7">
        <v>372576</v>
      </c>
      <c r="E40" s="8">
        <v>2258.9299999999998</v>
      </c>
      <c r="F40" s="9">
        <v>1.1599999999999999E-2</v>
      </c>
      <c r="G40" s="56"/>
    </row>
    <row r="41" spans="1:7" x14ac:dyDescent="0.25">
      <c r="A41" s="41" t="s">
        <v>1311</v>
      </c>
      <c r="B41" s="18" t="s">
        <v>1312</v>
      </c>
      <c r="C41" s="18" t="s">
        <v>1220</v>
      </c>
      <c r="D41" s="7">
        <v>16083</v>
      </c>
      <c r="E41" s="8">
        <v>2219.9299999999998</v>
      </c>
      <c r="F41" s="9">
        <v>1.14E-2</v>
      </c>
      <c r="G41" s="56"/>
    </row>
    <row r="42" spans="1:7" x14ac:dyDescent="0.25">
      <c r="A42" s="41" t="s">
        <v>1884</v>
      </c>
      <c r="B42" s="18" t="s">
        <v>1885</v>
      </c>
      <c r="C42" s="18" t="s">
        <v>1220</v>
      </c>
      <c r="D42" s="7">
        <v>107518</v>
      </c>
      <c r="E42" s="8">
        <v>2218.85</v>
      </c>
      <c r="F42" s="9">
        <v>1.14E-2</v>
      </c>
      <c r="G42" s="56"/>
    </row>
    <row r="43" spans="1:7" x14ac:dyDescent="0.25">
      <c r="A43" s="41" t="s">
        <v>1195</v>
      </c>
      <c r="B43" s="18" t="s">
        <v>1196</v>
      </c>
      <c r="C43" s="18" t="s">
        <v>1197</v>
      </c>
      <c r="D43" s="7">
        <v>57115</v>
      </c>
      <c r="E43" s="8">
        <v>2172.94</v>
      </c>
      <c r="F43" s="9">
        <v>1.12E-2</v>
      </c>
      <c r="G43" s="56"/>
    </row>
    <row r="44" spans="1:7" x14ac:dyDescent="0.25">
      <c r="A44" s="41" t="s">
        <v>1541</v>
      </c>
      <c r="B44" s="18" t="s">
        <v>1542</v>
      </c>
      <c r="C44" s="18" t="s">
        <v>1283</v>
      </c>
      <c r="D44" s="7">
        <v>105068</v>
      </c>
      <c r="E44" s="8">
        <v>2073.41</v>
      </c>
      <c r="F44" s="9">
        <v>1.06E-2</v>
      </c>
      <c r="G44" s="56"/>
    </row>
    <row r="45" spans="1:7" x14ac:dyDescent="0.25">
      <c r="A45" s="41" t="s">
        <v>1531</v>
      </c>
      <c r="B45" s="18" t="s">
        <v>1532</v>
      </c>
      <c r="C45" s="18" t="s">
        <v>1246</v>
      </c>
      <c r="D45" s="7">
        <v>66947</v>
      </c>
      <c r="E45" s="8">
        <v>2041.98</v>
      </c>
      <c r="F45" s="9">
        <v>1.0500000000000001E-2</v>
      </c>
      <c r="G45" s="56"/>
    </row>
    <row r="46" spans="1:7" x14ac:dyDescent="0.25">
      <c r="A46" s="41" t="s">
        <v>1178</v>
      </c>
      <c r="B46" s="18" t="s">
        <v>1179</v>
      </c>
      <c r="C46" s="18" t="s">
        <v>1180</v>
      </c>
      <c r="D46" s="7">
        <v>104194</v>
      </c>
      <c r="E46" s="8">
        <v>2007.51</v>
      </c>
      <c r="F46" s="9">
        <v>1.03E-2</v>
      </c>
      <c r="G46" s="56"/>
    </row>
    <row r="47" spans="1:7" x14ac:dyDescent="0.25">
      <c r="A47" s="41" t="s">
        <v>1224</v>
      </c>
      <c r="B47" s="18" t="s">
        <v>1225</v>
      </c>
      <c r="C47" s="18" t="s">
        <v>1226</v>
      </c>
      <c r="D47" s="7">
        <v>92163</v>
      </c>
      <c r="E47" s="8">
        <v>2003.99</v>
      </c>
      <c r="F47" s="9">
        <v>1.03E-2</v>
      </c>
      <c r="G47" s="56"/>
    </row>
    <row r="48" spans="1:7" x14ac:dyDescent="0.25">
      <c r="A48" s="41" t="s">
        <v>1320</v>
      </c>
      <c r="B48" s="18" t="s">
        <v>1321</v>
      </c>
      <c r="C48" s="18" t="s">
        <v>1208</v>
      </c>
      <c r="D48" s="7">
        <v>449893</v>
      </c>
      <c r="E48" s="8">
        <v>1982</v>
      </c>
      <c r="F48" s="9">
        <v>1.0200000000000001E-2</v>
      </c>
      <c r="G48" s="56"/>
    </row>
    <row r="49" spans="1:7" x14ac:dyDescent="0.25">
      <c r="A49" s="41" t="s">
        <v>1250</v>
      </c>
      <c r="B49" s="18" t="s">
        <v>1251</v>
      </c>
      <c r="C49" s="18" t="s">
        <v>1180</v>
      </c>
      <c r="D49" s="7">
        <v>57967</v>
      </c>
      <c r="E49" s="8">
        <v>1968.88</v>
      </c>
      <c r="F49" s="9">
        <v>1.01E-2</v>
      </c>
      <c r="G49" s="56"/>
    </row>
    <row r="50" spans="1:7" x14ac:dyDescent="0.25">
      <c r="A50" s="41" t="s">
        <v>1495</v>
      </c>
      <c r="B50" s="18" t="s">
        <v>1496</v>
      </c>
      <c r="C50" s="18" t="s">
        <v>1402</v>
      </c>
      <c r="D50" s="7">
        <v>41981</v>
      </c>
      <c r="E50" s="8">
        <v>1954.53</v>
      </c>
      <c r="F50" s="9">
        <v>0.01</v>
      </c>
      <c r="G50" s="56"/>
    </row>
    <row r="51" spans="1:7" x14ac:dyDescent="0.25">
      <c r="A51" s="41" t="s">
        <v>1442</v>
      </c>
      <c r="B51" s="18" t="s">
        <v>1443</v>
      </c>
      <c r="C51" s="18" t="s">
        <v>1246</v>
      </c>
      <c r="D51" s="7">
        <v>384791</v>
      </c>
      <c r="E51" s="8">
        <v>1933.77</v>
      </c>
      <c r="F51" s="9">
        <v>9.9000000000000008E-3</v>
      </c>
      <c r="G51" s="56"/>
    </row>
    <row r="52" spans="1:7" x14ac:dyDescent="0.25">
      <c r="A52" s="41" t="s">
        <v>1315</v>
      </c>
      <c r="B52" s="18" t="s">
        <v>1316</v>
      </c>
      <c r="C52" s="18" t="s">
        <v>1180</v>
      </c>
      <c r="D52" s="7">
        <v>130699</v>
      </c>
      <c r="E52" s="8">
        <v>1909.12</v>
      </c>
      <c r="F52" s="9">
        <v>9.7999999999999997E-3</v>
      </c>
      <c r="G52" s="56"/>
    </row>
    <row r="53" spans="1:7" x14ac:dyDescent="0.25">
      <c r="A53" s="41" t="s">
        <v>1886</v>
      </c>
      <c r="B53" s="18" t="s">
        <v>1887</v>
      </c>
      <c r="C53" s="18" t="s">
        <v>1283</v>
      </c>
      <c r="D53" s="7">
        <v>13293</v>
      </c>
      <c r="E53" s="8">
        <v>1901.73</v>
      </c>
      <c r="F53" s="9">
        <v>9.7999999999999997E-3</v>
      </c>
      <c r="G53" s="56"/>
    </row>
    <row r="54" spans="1:7" x14ac:dyDescent="0.25">
      <c r="A54" s="41" t="s">
        <v>1466</v>
      </c>
      <c r="B54" s="18" t="s">
        <v>1467</v>
      </c>
      <c r="C54" s="18" t="s">
        <v>1237</v>
      </c>
      <c r="D54" s="7">
        <v>271582</v>
      </c>
      <c r="E54" s="8">
        <v>1888.58</v>
      </c>
      <c r="F54" s="9">
        <v>9.7000000000000003E-3</v>
      </c>
      <c r="G54" s="56"/>
    </row>
    <row r="55" spans="1:7" x14ac:dyDescent="0.25">
      <c r="A55" s="41" t="s">
        <v>1479</v>
      </c>
      <c r="B55" s="18" t="s">
        <v>1480</v>
      </c>
      <c r="C55" s="18" t="s">
        <v>1402</v>
      </c>
      <c r="D55" s="7">
        <v>111617</v>
      </c>
      <c r="E55" s="8">
        <v>1869.19</v>
      </c>
      <c r="F55" s="9">
        <v>9.5999999999999992E-3</v>
      </c>
      <c r="G55" s="56"/>
    </row>
    <row r="56" spans="1:7" x14ac:dyDescent="0.25">
      <c r="A56" s="41" t="s">
        <v>1888</v>
      </c>
      <c r="B56" s="18" t="s">
        <v>1889</v>
      </c>
      <c r="C56" s="18" t="s">
        <v>1234</v>
      </c>
      <c r="D56" s="7">
        <v>43401</v>
      </c>
      <c r="E56" s="8">
        <v>1865.07</v>
      </c>
      <c r="F56" s="9">
        <v>9.5999999999999992E-3</v>
      </c>
      <c r="G56" s="56"/>
    </row>
    <row r="57" spans="1:7" x14ac:dyDescent="0.25">
      <c r="A57" s="41" t="s">
        <v>1890</v>
      </c>
      <c r="B57" s="18" t="s">
        <v>1891</v>
      </c>
      <c r="C57" s="18" t="s">
        <v>1391</v>
      </c>
      <c r="D57" s="7">
        <v>490712</v>
      </c>
      <c r="E57" s="8">
        <v>1856.85</v>
      </c>
      <c r="F57" s="9">
        <v>9.4999999999999998E-3</v>
      </c>
      <c r="G57" s="56"/>
    </row>
    <row r="58" spans="1:7" x14ac:dyDescent="0.25">
      <c r="A58" s="41" t="s">
        <v>1892</v>
      </c>
      <c r="B58" s="18" t="s">
        <v>1893</v>
      </c>
      <c r="C58" s="18" t="s">
        <v>1399</v>
      </c>
      <c r="D58" s="7">
        <v>282004</v>
      </c>
      <c r="E58" s="8">
        <v>1837.4</v>
      </c>
      <c r="F58" s="9">
        <v>9.4000000000000004E-3</v>
      </c>
      <c r="G58" s="56"/>
    </row>
    <row r="59" spans="1:7" x14ac:dyDescent="0.25">
      <c r="A59" s="41" t="s">
        <v>1809</v>
      </c>
      <c r="B59" s="18" t="s">
        <v>1810</v>
      </c>
      <c r="C59" s="18" t="s">
        <v>1180</v>
      </c>
      <c r="D59" s="7">
        <v>66572</v>
      </c>
      <c r="E59" s="8">
        <v>1831.1</v>
      </c>
      <c r="F59" s="9">
        <v>9.4000000000000004E-3</v>
      </c>
      <c r="G59" s="56"/>
    </row>
    <row r="60" spans="1:7" x14ac:dyDescent="0.25">
      <c r="A60" s="41" t="s">
        <v>1894</v>
      </c>
      <c r="B60" s="18" t="s">
        <v>1895</v>
      </c>
      <c r="C60" s="18" t="s">
        <v>1292</v>
      </c>
      <c r="D60" s="7">
        <v>105854</v>
      </c>
      <c r="E60" s="8">
        <v>1823.18</v>
      </c>
      <c r="F60" s="9">
        <v>9.4000000000000004E-3</v>
      </c>
      <c r="G60" s="56"/>
    </row>
    <row r="61" spans="1:7" x14ac:dyDescent="0.25">
      <c r="A61" s="41" t="s">
        <v>1409</v>
      </c>
      <c r="B61" s="18" t="s">
        <v>1410</v>
      </c>
      <c r="C61" s="18" t="s">
        <v>1267</v>
      </c>
      <c r="D61" s="7">
        <v>59729</v>
      </c>
      <c r="E61" s="8">
        <v>1798.08</v>
      </c>
      <c r="F61" s="9">
        <v>9.1999999999999998E-3</v>
      </c>
      <c r="G61" s="56"/>
    </row>
    <row r="62" spans="1:7" x14ac:dyDescent="0.25">
      <c r="A62" s="41" t="s">
        <v>1896</v>
      </c>
      <c r="B62" s="18" t="s">
        <v>1897</v>
      </c>
      <c r="C62" s="18" t="s">
        <v>1504</v>
      </c>
      <c r="D62" s="7">
        <v>173803</v>
      </c>
      <c r="E62" s="8">
        <v>1777.22</v>
      </c>
      <c r="F62" s="9">
        <v>9.1000000000000004E-3</v>
      </c>
      <c r="G62" s="56"/>
    </row>
    <row r="63" spans="1:7" x14ac:dyDescent="0.25">
      <c r="A63" s="41" t="s">
        <v>1813</v>
      </c>
      <c r="B63" s="18" t="s">
        <v>1814</v>
      </c>
      <c r="C63" s="18" t="s">
        <v>1804</v>
      </c>
      <c r="D63" s="7">
        <v>331206</v>
      </c>
      <c r="E63" s="8">
        <v>1699.42</v>
      </c>
      <c r="F63" s="9">
        <v>8.6999999999999994E-3</v>
      </c>
      <c r="G63" s="56"/>
    </row>
    <row r="64" spans="1:7" x14ac:dyDescent="0.25">
      <c r="A64" s="41" t="s">
        <v>1281</v>
      </c>
      <c r="B64" s="18" t="s">
        <v>1282</v>
      </c>
      <c r="C64" s="18" t="s">
        <v>1283</v>
      </c>
      <c r="D64" s="7">
        <v>304767</v>
      </c>
      <c r="E64" s="8">
        <v>1689.93</v>
      </c>
      <c r="F64" s="9">
        <v>8.6999999999999994E-3</v>
      </c>
      <c r="G64" s="56"/>
    </row>
    <row r="65" spans="1:7" x14ac:dyDescent="0.25">
      <c r="A65" s="41" t="s">
        <v>1811</v>
      </c>
      <c r="B65" s="18" t="s">
        <v>1812</v>
      </c>
      <c r="C65" s="18" t="s">
        <v>1267</v>
      </c>
      <c r="D65" s="7">
        <v>102803</v>
      </c>
      <c r="E65" s="8">
        <v>1673.63</v>
      </c>
      <c r="F65" s="9">
        <v>8.6E-3</v>
      </c>
      <c r="G65" s="56"/>
    </row>
    <row r="66" spans="1:7" x14ac:dyDescent="0.25">
      <c r="A66" s="41" t="s">
        <v>1898</v>
      </c>
      <c r="B66" s="18" t="s">
        <v>1899</v>
      </c>
      <c r="C66" s="18" t="s">
        <v>1223</v>
      </c>
      <c r="D66" s="7">
        <v>704486</v>
      </c>
      <c r="E66" s="8">
        <v>1605.88</v>
      </c>
      <c r="F66" s="9">
        <v>8.2000000000000007E-3</v>
      </c>
      <c r="G66" s="56"/>
    </row>
    <row r="67" spans="1:7" x14ac:dyDescent="0.25">
      <c r="A67" s="41" t="s">
        <v>1900</v>
      </c>
      <c r="B67" s="18" t="s">
        <v>1901</v>
      </c>
      <c r="C67" s="18" t="s">
        <v>1804</v>
      </c>
      <c r="D67" s="7">
        <v>128271</v>
      </c>
      <c r="E67" s="8">
        <v>1567.28</v>
      </c>
      <c r="F67" s="9">
        <v>8.0000000000000002E-3</v>
      </c>
      <c r="G67" s="56"/>
    </row>
    <row r="68" spans="1:7" x14ac:dyDescent="0.25">
      <c r="A68" s="57" t="s">
        <v>130</v>
      </c>
      <c r="B68" s="19"/>
      <c r="C68" s="19"/>
      <c r="D68" s="10"/>
      <c r="E68" s="21">
        <v>194312.34</v>
      </c>
      <c r="F68" s="22">
        <v>0.99739999999999995</v>
      </c>
      <c r="G68" s="58"/>
    </row>
    <row r="69" spans="1:7" x14ac:dyDescent="0.25">
      <c r="A69" s="57" t="s">
        <v>1256</v>
      </c>
      <c r="B69" s="18"/>
      <c r="C69" s="18"/>
      <c r="D69" s="7"/>
      <c r="E69" s="8"/>
      <c r="F69" s="9"/>
      <c r="G69" s="56"/>
    </row>
    <row r="70" spans="1:7" x14ac:dyDescent="0.25">
      <c r="A70" s="57" t="s">
        <v>130</v>
      </c>
      <c r="B70" s="18"/>
      <c r="C70" s="18"/>
      <c r="D70" s="7"/>
      <c r="E70" s="23" t="s">
        <v>127</v>
      </c>
      <c r="F70" s="24" t="s">
        <v>127</v>
      </c>
      <c r="G70" s="56"/>
    </row>
    <row r="71" spans="1:7" x14ac:dyDescent="0.25">
      <c r="A71" s="59" t="s">
        <v>142</v>
      </c>
      <c r="B71" s="38"/>
      <c r="C71" s="38"/>
      <c r="D71" s="39"/>
      <c r="E71" s="15">
        <v>194312.34</v>
      </c>
      <c r="F71" s="16">
        <v>0.99739999999999995</v>
      </c>
      <c r="G71" s="58"/>
    </row>
    <row r="72" spans="1:7" x14ac:dyDescent="0.25">
      <c r="A72" s="41"/>
      <c r="B72" s="18"/>
      <c r="C72" s="18"/>
      <c r="D72" s="7"/>
      <c r="E72" s="8"/>
      <c r="F72" s="9"/>
      <c r="G72" s="56"/>
    </row>
    <row r="73" spans="1:7" x14ac:dyDescent="0.25">
      <c r="A73" s="41"/>
      <c r="B73" s="18"/>
      <c r="C73" s="18"/>
      <c r="D73" s="7"/>
      <c r="E73" s="8"/>
      <c r="F73" s="9"/>
      <c r="G73" s="56"/>
    </row>
    <row r="74" spans="1:7" x14ac:dyDescent="0.25">
      <c r="A74" s="57" t="s">
        <v>216</v>
      </c>
      <c r="B74" s="18"/>
      <c r="C74" s="18"/>
      <c r="D74" s="7"/>
      <c r="E74" s="8"/>
      <c r="F74" s="9"/>
      <c r="G74" s="56"/>
    </row>
    <row r="75" spans="1:7" x14ac:dyDescent="0.25">
      <c r="A75" s="41" t="s">
        <v>217</v>
      </c>
      <c r="B75" s="18"/>
      <c r="C75" s="18"/>
      <c r="D75" s="7"/>
      <c r="E75" s="8">
        <v>3828.3</v>
      </c>
      <c r="F75" s="9">
        <v>1.9699999999999999E-2</v>
      </c>
      <c r="G75" s="56">
        <v>6.6513000000000003E-2</v>
      </c>
    </row>
    <row r="76" spans="1:7" x14ac:dyDescent="0.25">
      <c r="A76" s="57" t="s">
        <v>130</v>
      </c>
      <c r="B76" s="19"/>
      <c r="C76" s="19"/>
      <c r="D76" s="10"/>
      <c r="E76" s="21">
        <v>3828.3</v>
      </c>
      <c r="F76" s="22">
        <v>1.9699999999999999E-2</v>
      </c>
      <c r="G76" s="58"/>
    </row>
    <row r="77" spans="1:7" x14ac:dyDescent="0.25">
      <c r="A77" s="41"/>
      <c r="B77" s="18"/>
      <c r="C77" s="18"/>
      <c r="D77" s="7"/>
      <c r="E77" s="8"/>
      <c r="F77" s="9"/>
      <c r="G77" s="56"/>
    </row>
    <row r="78" spans="1:7" x14ac:dyDescent="0.25">
      <c r="A78" s="59" t="s">
        <v>142</v>
      </c>
      <c r="B78" s="38"/>
      <c r="C78" s="38"/>
      <c r="D78" s="39"/>
      <c r="E78" s="21">
        <v>3828.3</v>
      </c>
      <c r="F78" s="22">
        <v>1.9699999999999999E-2</v>
      </c>
      <c r="G78" s="58"/>
    </row>
    <row r="79" spans="1:7" x14ac:dyDescent="0.25">
      <c r="A79" s="41" t="s">
        <v>218</v>
      </c>
      <c r="B79" s="18"/>
      <c r="C79" s="18"/>
      <c r="D79" s="7"/>
      <c r="E79" s="8">
        <v>0.69762159999999995</v>
      </c>
      <c r="F79" s="31" t="s">
        <v>895</v>
      </c>
      <c r="G79" s="56"/>
    </row>
    <row r="80" spans="1:7" x14ac:dyDescent="0.25">
      <c r="A80" s="41" t="s">
        <v>219</v>
      </c>
      <c r="B80" s="18"/>
      <c r="C80" s="18"/>
      <c r="D80" s="7"/>
      <c r="E80" s="12">
        <v>-3390.6076216000001</v>
      </c>
      <c r="F80" s="13">
        <v>-1.7103E-2</v>
      </c>
      <c r="G80" s="56">
        <v>6.6513000000000003E-2</v>
      </c>
    </row>
    <row r="81" spans="1:7" x14ac:dyDescent="0.25">
      <c r="A81" s="60" t="s">
        <v>220</v>
      </c>
      <c r="B81" s="20"/>
      <c r="C81" s="20"/>
      <c r="D81" s="14"/>
      <c r="E81" s="15">
        <v>194750.73</v>
      </c>
      <c r="F81" s="16">
        <v>1</v>
      </c>
      <c r="G81" s="61"/>
    </row>
    <row r="82" spans="1:7" x14ac:dyDescent="0.25">
      <c r="A82" s="42"/>
      <c r="G82" s="48"/>
    </row>
    <row r="83" spans="1:7" x14ac:dyDescent="0.25">
      <c r="A83" s="62" t="s">
        <v>689</v>
      </c>
      <c r="G83" s="48"/>
    </row>
    <row r="84" spans="1:7" x14ac:dyDescent="0.25">
      <c r="A84" s="42"/>
      <c r="G84" s="48"/>
    </row>
    <row r="85" spans="1:7" x14ac:dyDescent="0.25">
      <c r="A85" s="62" t="s">
        <v>232</v>
      </c>
      <c r="G85" s="48"/>
    </row>
    <row r="86" spans="1:7" x14ac:dyDescent="0.25">
      <c r="A86" s="43" t="s">
        <v>233</v>
      </c>
      <c r="B86" s="3" t="s">
        <v>127</v>
      </c>
      <c r="G86" s="48"/>
    </row>
    <row r="87" spans="1:7" x14ac:dyDescent="0.25">
      <c r="A87" s="42" t="s">
        <v>234</v>
      </c>
      <c r="G87" s="48"/>
    </row>
    <row r="88" spans="1:7" x14ac:dyDescent="0.25">
      <c r="A88" s="42" t="s">
        <v>235</v>
      </c>
      <c r="B88" s="3" t="s">
        <v>236</v>
      </c>
      <c r="C88" s="3" t="s">
        <v>236</v>
      </c>
      <c r="G88" s="48"/>
    </row>
    <row r="89" spans="1:7" x14ac:dyDescent="0.25">
      <c r="A89" s="42"/>
      <c r="B89" s="63">
        <v>45382</v>
      </c>
      <c r="C89" s="63">
        <v>45565</v>
      </c>
      <c r="G89" s="48"/>
    </row>
    <row r="90" spans="1:7" x14ac:dyDescent="0.25">
      <c r="A90" s="42" t="s">
        <v>745</v>
      </c>
      <c r="B90" s="3" t="s">
        <v>1257</v>
      </c>
      <c r="C90">
        <v>10.2782</v>
      </c>
      <c r="E90" s="2"/>
      <c r="G90" s="64"/>
    </row>
    <row r="91" spans="1:7" x14ac:dyDescent="0.25">
      <c r="A91" s="42" t="s">
        <v>241</v>
      </c>
      <c r="B91" s="3" t="s">
        <v>1257</v>
      </c>
      <c r="C91">
        <v>10.2782</v>
      </c>
      <c r="E91" s="2"/>
      <c r="G91" s="64"/>
    </row>
    <row r="92" spans="1:7" x14ac:dyDescent="0.25">
      <c r="A92" s="42" t="s">
        <v>746</v>
      </c>
      <c r="B92" s="3" t="s">
        <v>1257</v>
      </c>
      <c r="C92">
        <v>10.2471</v>
      </c>
      <c r="E92" s="2"/>
      <c r="G92" s="64"/>
    </row>
    <row r="93" spans="1:7" x14ac:dyDescent="0.25">
      <c r="A93" s="42" t="s">
        <v>710</v>
      </c>
      <c r="B93" s="3" t="s">
        <v>1257</v>
      </c>
      <c r="C93">
        <v>10.2471</v>
      </c>
      <c r="E93" s="2"/>
      <c r="G93" s="64"/>
    </row>
    <row r="94" spans="1:7" x14ac:dyDescent="0.25">
      <c r="A94" s="42"/>
      <c r="B94" s="3"/>
      <c r="E94" s="2"/>
      <c r="G94" s="64"/>
    </row>
    <row r="95" spans="1:7" x14ac:dyDescent="0.25">
      <c r="A95" s="42" t="s">
        <v>1258</v>
      </c>
      <c r="E95" s="2"/>
      <c r="G95" s="64"/>
    </row>
    <row r="96" spans="1:7" x14ac:dyDescent="0.25">
      <c r="A96" s="42"/>
      <c r="G96" s="48"/>
    </row>
    <row r="97" spans="1:7" x14ac:dyDescent="0.25">
      <c r="A97" s="42" t="s">
        <v>251</v>
      </c>
      <c r="B97" s="3" t="s">
        <v>127</v>
      </c>
      <c r="G97" s="48"/>
    </row>
    <row r="98" spans="1:7" x14ac:dyDescent="0.25">
      <c r="A98" s="42" t="s">
        <v>252</v>
      </c>
      <c r="B98" s="3" t="s">
        <v>127</v>
      </c>
      <c r="G98" s="48"/>
    </row>
    <row r="99" spans="1:7" ht="30" customHeight="1" x14ac:dyDescent="0.25">
      <c r="A99" s="43" t="s">
        <v>253</v>
      </c>
      <c r="B99" s="3" t="s">
        <v>127</v>
      </c>
      <c r="G99" s="48"/>
    </row>
    <row r="100" spans="1:7" ht="30" customHeight="1" x14ac:dyDescent="0.25">
      <c r="A100" s="43" t="s">
        <v>254</v>
      </c>
      <c r="B100" s="3" t="s">
        <v>127</v>
      </c>
      <c r="G100" s="48"/>
    </row>
    <row r="101" spans="1:7" x14ac:dyDescent="0.25">
      <c r="A101" s="42" t="s">
        <v>1259</v>
      </c>
      <c r="B101" s="65">
        <v>0.20499999999999999</v>
      </c>
      <c r="G101" s="48"/>
    </row>
    <row r="102" spans="1:7" ht="30" customHeight="1" x14ac:dyDescent="0.25">
      <c r="A102" s="43" t="s">
        <v>256</v>
      </c>
      <c r="B102" s="3" t="s">
        <v>127</v>
      </c>
      <c r="G102" s="48"/>
    </row>
    <row r="103" spans="1:7" ht="30" customHeight="1" x14ac:dyDescent="0.25">
      <c r="A103" s="43" t="s">
        <v>257</v>
      </c>
      <c r="B103" s="3" t="s">
        <v>127</v>
      </c>
      <c r="G103" s="48"/>
    </row>
    <row r="104" spans="1:7" ht="30" customHeight="1" x14ac:dyDescent="0.25">
      <c r="A104" s="43" t="s">
        <v>258</v>
      </c>
      <c r="B104" s="3" t="s">
        <v>127</v>
      </c>
      <c r="G104" s="48"/>
    </row>
    <row r="105" spans="1:7" x14ac:dyDescent="0.25">
      <c r="A105" s="42" t="s">
        <v>259</v>
      </c>
      <c r="B105" s="3" t="s">
        <v>127</v>
      </c>
      <c r="G105" s="48"/>
    </row>
    <row r="106" spans="1:7" ht="15.75" customHeight="1" thickBot="1" x14ac:dyDescent="0.3">
      <c r="A106" s="66" t="s">
        <v>260</v>
      </c>
      <c r="B106" s="67" t="s">
        <v>127</v>
      </c>
      <c r="C106" s="68"/>
      <c r="D106" s="68"/>
      <c r="E106" s="68"/>
      <c r="F106" s="68"/>
      <c r="G106" s="69"/>
    </row>
    <row r="108" spans="1:7" ht="69.95" customHeight="1" x14ac:dyDescent="0.25">
      <c r="A108" s="128" t="s">
        <v>261</v>
      </c>
      <c r="B108" s="128" t="s">
        <v>262</v>
      </c>
      <c r="C108" s="128" t="s">
        <v>5</v>
      </c>
      <c r="D108" s="128" t="s">
        <v>6</v>
      </c>
    </row>
    <row r="109" spans="1:7" ht="69.95" customHeight="1" x14ac:dyDescent="0.25">
      <c r="A109" s="128" t="s">
        <v>1902</v>
      </c>
      <c r="B109" s="128"/>
      <c r="C109" s="128" t="s">
        <v>55</v>
      </c>
      <c r="D10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6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30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1903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1904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1187</v>
      </c>
      <c r="B10" s="18" t="s">
        <v>1188</v>
      </c>
      <c r="C10" s="18" t="s">
        <v>1189</v>
      </c>
      <c r="D10" s="7">
        <v>599399</v>
      </c>
      <c r="E10" s="8">
        <v>7630.35</v>
      </c>
      <c r="F10" s="9">
        <v>6.8000000000000005E-2</v>
      </c>
      <c r="G10" s="56"/>
    </row>
    <row r="11" spans="1:8" x14ac:dyDescent="0.25">
      <c r="A11" s="41" t="s">
        <v>1263</v>
      </c>
      <c r="B11" s="18" t="s">
        <v>1264</v>
      </c>
      <c r="C11" s="18" t="s">
        <v>1189</v>
      </c>
      <c r="D11" s="7">
        <v>431746</v>
      </c>
      <c r="E11" s="8">
        <v>7478.06</v>
      </c>
      <c r="F11" s="9">
        <v>6.6600000000000006E-2</v>
      </c>
      <c r="G11" s="56"/>
    </row>
    <row r="12" spans="1:8" x14ac:dyDescent="0.25">
      <c r="A12" s="41" t="s">
        <v>1206</v>
      </c>
      <c r="B12" s="18" t="s">
        <v>1207</v>
      </c>
      <c r="C12" s="18" t="s">
        <v>1208</v>
      </c>
      <c r="D12" s="7">
        <v>158057</v>
      </c>
      <c r="E12" s="8">
        <v>4667.66</v>
      </c>
      <c r="F12" s="9">
        <v>4.1599999999999998E-2</v>
      </c>
      <c r="G12" s="56"/>
    </row>
    <row r="13" spans="1:8" x14ac:dyDescent="0.25">
      <c r="A13" s="41" t="s">
        <v>1221</v>
      </c>
      <c r="B13" s="18" t="s">
        <v>1222</v>
      </c>
      <c r="C13" s="18" t="s">
        <v>1223</v>
      </c>
      <c r="D13" s="7">
        <v>110293</v>
      </c>
      <c r="E13" s="8">
        <v>4053.87</v>
      </c>
      <c r="F13" s="9">
        <v>3.61E-2</v>
      </c>
      <c r="G13" s="56"/>
    </row>
    <row r="14" spans="1:8" x14ac:dyDescent="0.25">
      <c r="A14" s="41" t="s">
        <v>1192</v>
      </c>
      <c r="B14" s="18" t="s">
        <v>1193</v>
      </c>
      <c r="C14" s="18" t="s">
        <v>1194</v>
      </c>
      <c r="D14" s="7">
        <v>766588</v>
      </c>
      <c r="E14" s="8">
        <v>3972.08</v>
      </c>
      <c r="F14" s="9">
        <v>3.5400000000000001E-2</v>
      </c>
      <c r="G14" s="56"/>
    </row>
    <row r="15" spans="1:8" x14ac:dyDescent="0.25">
      <c r="A15" s="41" t="s">
        <v>1276</v>
      </c>
      <c r="B15" s="18" t="s">
        <v>1277</v>
      </c>
      <c r="C15" s="18" t="s">
        <v>1267</v>
      </c>
      <c r="D15" s="7">
        <v>206849</v>
      </c>
      <c r="E15" s="8">
        <v>3879.66</v>
      </c>
      <c r="F15" s="9">
        <v>3.4599999999999999E-2</v>
      </c>
      <c r="G15" s="56"/>
    </row>
    <row r="16" spans="1:8" x14ac:dyDescent="0.25">
      <c r="A16" s="41" t="s">
        <v>1201</v>
      </c>
      <c r="B16" s="18" t="s">
        <v>1202</v>
      </c>
      <c r="C16" s="18" t="s">
        <v>1203</v>
      </c>
      <c r="D16" s="7">
        <v>845075</v>
      </c>
      <c r="E16" s="8">
        <v>3745.37</v>
      </c>
      <c r="F16" s="9">
        <v>3.3399999999999999E-2</v>
      </c>
      <c r="G16" s="56"/>
    </row>
    <row r="17" spans="1:7" x14ac:dyDescent="0.25">
      <c r="A17" s="41" t="s">
        <v>1181</v>
      </c>
      <c r="B17" s="18" t="s">
        <v>1182</v>
      </c>
      <c r="C17" s="18" t="s">
        <v>1183</v>
      </c>
      <c r="D17" s="7">
        <v>182978</v>
      </c>
      <c r="E17" s="8">
        <v>3128.1</v>
      </c>
      <c r="F17" s="9">
        <v>2.7900000000000001E-2</v>
      </c>
      <c r="G17" s="56"/>
    </row>
    <row r="18" spans="1:7" x14ac:dyDescent="0.25">
      <c r="A18" s="41" t="s">
        <v>1238</v>
      </c>
      <c r="B18" s="18" t="s">
        <v>1239</v>
      </c>
      <c r="C18" s="18" t="s">
        <v>1186</v>
      </c>
      <c r="D18" s="7">
        <v>308609</v>
      </c>
      <c r="E18" s="8">
        <v>3007.86</v>
      </c>
      <c r="F18" s="9">
        <v>2.6800000000000001E-2</v>
      </c>
      <c r="G18" s="56"/>
    </row>
    <row r="19" spans="1:7" x14ac:dyDescent="0.25">
      <c r="A19" s="41" t="s">
        <v>1413</v>
      </c>
      <c r="B19" s="18" t="s">
        <v>1414</v>
      </c>
      <c r="C19" s="18" t="s">
        <v>1180</v>
      </c>
      <c r="D19" s="7">
        <v>179392</v>
      </c>
      <c r="E19" s="8">
        <v>2967.32</v>
      </c>
      <c r="F19" s="9">
        <v>2.64E-2</v>
      </c>
      <c r="G19" s="56"/>
    </row>
    <row r="20" spans="1:7" x14ac:dyDescent="0.25">
      <c r="A20" s="41" t="s">
        <v>1265</v>
      </c>
      <c r="B20" s="18" t="s">
        <v>1266</v>
      </c>
      <c r="C20" s="18" t="s">
        <v>1267</v>
      </c>
      <c r="D20" s="7">
        <v>63455</v>
      </c>
      <c r="E20" s="8">
        <v>2708.58</v>
      </c>
      <c r="F20" s="9">
        <v>2.41E-2</v>
      </c>
      <c r="G20" s="56"/>
    </row>
    <row r="21" spans="1:7" x14ac:dyDescent="0.25">
      <c r="A21" s="41" t="s">
        <v>1178</v>
      </c>
      <c r="B21" s="18" t="s">
        <v>1179</v>
      </c>
      <c r="C21" s="18" t="s">
        <v>1180</v>
      </c>
      <c r="D21" s="7">
        <v>133251</v>
      </c>
      <c r="E21" s="8">
        <v>2567.35</v>
      </c>
      <c r="F21" s="9">
        <v>2.29E-2</v>
      </c>
      <c r="G21" s="56"/>
    </row>
    <row r="22" spans="1:7" x14ac:dyDescent="0.25">
      <c r="A22" s="41" t="s">
        <v>1242</v>
      </c>
      <c r="B22" s="18" t="s">
        <v>1243</v>
      </c>
      <c r="C22" s="18" t="s">
        <v>1189</v>
      </c>
      <c r="D22" s="7">
        <v>187198</v>
      </c>
      <c r="E22" s="8">
        <v>2306.65</v>
      </c>
      <c r="F22" s="9">
        <v>2.0500000000000001E-2</v>
      </c>
      <c r="G22" s="56"/>
    </row>
    <row r="23" spans="1:7" x14ac:dyDescent="0.25">
      <c r="A23" s="41" t="s">
        <v>1286</v>
      </c>
      <c r="B23" s="18" t="s">
        <v>1287</v>
      </c>
      <c r="C23" s="18" t="s">
        <v>1283</v>
      </c>
      <c r="D23" s="7">
        <v>29091</v>
      </c>
      <c r="E23" s="8">
        <v>2240.88</v>
      </c>
      <c r="F23" s="9">
        <v>0.02</v>
      </c>
      <c r="G23" s="56"/>
    </row>
    <row r="24" spans="1:7" x14ac:dyDescent="0.25">
      <c r="A24" s="41" t="s">
        <v>1204</v>
      </c>
      <c r="B24" s="18" t="s">
        <v>1205</v>
      </c>
      <c r="C24" s="18" t="s">
        <v>1186</v>
      </c>
      <c r="D24" s="7">
        <v>16300</v>
      </c>
      <c r="E24" s="8">
        <v>2157.79</v>
      </c>
      <c r="F24" s="9">
        <v>1.9199999999999998E-2</v>
      </c>
      <c r="G24" s="56"/>
    </row>
    <row r="25" spans="1:7" x14ac:dyDescent="0.25">
      <c r="A25" s="41" t="s">
        <v>1240</v>
      </c>
      <c r="B25" s="18" t="s">
        <v>1241</v>
      </c>
      <c r="C25" s="18" t="s">
        <v>1189</v>
      </c>
      <c r="D25" s="7">
        <v>268877</v>
      </c>
      <c r="E25" s="8">
        <v>2118.48</v>
      </c>
      <c r="F25" s="9">
        <v>1.89E-2</v>
      </c>
      <c r="G25" s="56"/>
    </row>
    <row r="26" spans="1:7" x14ac:dyDescent="0.25">
      <c r="A26" s="41" t="s">
        <v>1511</v>
      </c>
      <c r="B26" s="18" t="s">
        <v>1512</v>
      </c>
      <c r="C26" s="18" t="s">
        <v>1267</v>
      </c>
      <c r="D26" s="7">
        <v>110276</v>
      </c>
      <c r="E26" s="8">
        <v>1980.67</v>
      </c>
      <c r="F26" s="9">
        <v>1.7600000000000001E-2</v>
      </c>
      <c r="G26" s="56"/>
    </row>
    <row r="27" spans="1:7" x14ac:dyDescent="0.25">
      <c r="A27" s="41" t="s">
        <v>1284</v>
      </c>
      <c r="B27" s="18" t="s">
        <v>1285</v>
      </c>
      <c r="C27" s="18" t="s">
        <v>1189</v>
      </c>
      <c r="D27" s="7">
        <v>102996</v>
      </c>
      <c r="E27" s="8">
        <v>1909.49</v>
      </c>
      <c r="F27" s="9">
        <v>1.7000000000000001E-2</v>
      </c>
      <c r="G27" s="56"/>
    </row>
    <row r="28" spans="1:7" x14ac:dyDescent="0.25">
      <c r="A28" s="41" t="s">
        <v>1371</v>
      </c>
      <c r="B28" s="18" t="s">
        <v>1372</v>
      </c>
      <c r="C28" s="18" t="s">
        <v>1226</v>
      </c>
      <c r="D28" s="7">
        <v>238730</v>
      </c>
      <c r="E28" s="8">
        <v>1714.08</v>
      </c>
      <c r="F28" s="9">
        <v>1.5299999999999999E-2</v>
      </c>
      <c r="G28" s="56"/>
    </row>
    <row r="29" spans="1:7" x14ac:dyDescent="0.25">
      <c r="A29" s="41" t="s">
        <v>1426</v>
      </c>
      <c r="B29" s="18" t="s">
        <v>1427</v>
      </c>
      <c r="C29" s="18" t="s">
        <v>1186</v>
      </c>
      <c r="D29" s="7">
        <v>26115</v>
      </c>
      <c r="E29" s="8">
        <v>1491.79</v>
      </c>
      <c r="F29" s="9">
        <v>1.3299999999999999E-2</v>
      </c>
      <c r="G29" s="56"/>
    </row>
    <row r="30" spans="1:7" x14ac:dyDescent="0.25">
      <c r="A30" s="41" t="s">
        <v>1341</v>
      </c>
      <c r="B30" s="18" t="s">
        <v>1342</v>
      </c>
      <c r="C30" s="18" t="s">
        <v>1186</v>
      </c>
      <c r="D30" s="7">
        <v>43820</v>
      </c>
      <c r="E30" s="8">
        <v>1356.19</v>
      </c>
      <c r="F30" s="9">
        <v>1.21E-2</v>
      </c>
      <c r="G30" s="56"/>
    </row>
    <row r="31" spans="1:7" x14ac:dyDescent="0.25">
      <c r="A31" s="41" t="s">
        <v>1541</v>
      </c>
      <c r="B31" s="18" t="s">
        <v>1542</v>
      </c>
      <c r="C31" s="18" t="s">
        <v>1283</v>
      </c>
      <c r="D31" s="7">
        <v>65993</v>
      </c>
      <c r="E31" s="8">
        <v>1302.31</v>
      </c>
      <c r="F31" s="9">
        <v>1.1599999999999999E-2</v>
      </c>
      <c r="G31" s="56"/>
    </row>
    <row r="32" spans="1:7" x14ac:dyDescent="0.25">
      <c r="A32" s="41" t="s">
        <v>1770</v>
      </c>
      <c r="B32" s="18" t="s">
        <v>1771</v>
      </c>
      <c r="C32" s="18" t="s">
        <v>1319</v>
      </c>
      <c r="D32" s="7">
        <v>86957</v>
      </c>
      <c r="E32" s="8">
        <v>1232.22</v>
      </c>
      <c r="F32" s="9">
        <v>1.0999999999999999E-2</v>
      </c>
      <c r="G32" s="56"/>
    </row>
    <row r="33" spans="1:7" x14ac:dyDescent="0.25">
      <c r="A33" s="41" t="s">
        <v>1776</v>
      </c>
      <c r="B33" s="18" t="s">
        <v>1777</v>
      </c>
      <c r="C33" s="18" t="s">
        <v>1197</v>
      </c>
      <c r="D33" s="7">
        <v>176618</v>
      </c>
      <c r="E33" s="8">
        <v>1104.22</v>
      </c>
      <c r="F33" s="9">
        <v>9.7999999999999997E-3</v>
      </c>
      <c r="G33" s="56"/>
    </row>
    <row r="34" spans="1:7" x14ac:dyDescent="0.25">
      <c r="A34" s="41" t="s">
        <v>1209</v>
      </c>
      <c r="B34" s="18" t="s">
        <v>1210</v>
      </c>
      <c r="C34" s="18" t="s">
        <v>1211</v>
      </c>
      <c r="D34" s="7">
        <v>9331</v>
      </c>
      <c r="E34" s="8">
        <v>1101.24</v>
      </c>
      <c r="F34" s="9">
        <v>9.7999999999999997E-3</v>
      </c>
      <c r="G34" s="56"/>
    </row>
    <row r="35" spans="1:7" x14ac:dyDescent="0.25">
      <c r="A35" s="41" t="s">
        <v>1214</v>
      </c>
      <c r="B35" s="18" t="s">
        <v>1215</v>
      </c>
      <c r="C35" s="18" t="s">
        <v>1200</v>
      </c>
      <c r="D35" s="7">
        <v>39008</v>
      </c>
      <c r="E35" s="8">
        <v>1049.3</v>
      </c>
      <c r="F35" s="9">
        <v>9.2999999999999992E-3</v>
      </c>
      <c r="G35" s="56"/>
    </row>
    <row r="36" spans="1:7" x14ac:dyDescent="0.25">
      <c r="A36" s="41" t="s">
        <v>1254</v>
      </c>
      <c r="B36" s="18" t="s">
        <v>1255</v>
      </c>
      <c r="C36" s="18" t="s">
        <v>1180</v>
      </c>
      <c r="D36" s="7">
        <v>96519</v>
      </c>
      <c r="E36" s="8">
        <v>1031.3499999999999</v>
      </c>
      <c r="F36" s="9">
        <v>9.1999999999999998E-3</v>
      </c>
      <c r="G36" s="56"/>
    </row>
    <row r="37" spans="1:7" x14ac:dyDescent="0.25">
      <c r="A37" s="41" t="s">
        <v>1195</v>
      </c>
      <c r="B37" s="18" t="s">
        <v>1196</v>
      </c>
      <c r="C37" s="18" t="s">
        <v>1197</v>
      </c>
      <c r="D37" s="7">
        <v>26965</v>
      </c>
      <c r="E37" s="8">
        <v>1025.8800000000001</v>
      </c>
      <c r="F37" s="9">
        <v>9.1000000000000004E-3</v>
      </c>
      <c r="G37" s="56"/>
    </row>
    <row r="38" spans="1:7" x14ac:dyDescent="0.25">
      <c r="A38" s="41" t="s">
        <v>1507</v>
      </c>
      <c r="B38" s="18" t="s">
        <v>1508</v>
      </c>
      <c r="C38" s="18" t="s">
        <v>1362</v>
      </c>
      <c r="D38" s="7">
        <v>29888</v>
      </c>
      <c r="E38" s="8">
        <v>1004.06</v>
      </c>
      <c r="F38" s="9">
        <v>8.8999999999999999E-3</v>
      </c>
      <c r="G38" s="56"/>
    </row>
    <row r="39" spans="1:7" x14ac:dyDescent="0.25">
      <c r="A39" s="41" t="s">
        <v>1216</v>
      </c>
      <c r="B39" s="18" t="s">
        <v>1217</v>
      </c>
      <c r="C39" s="18" t="s">
        <v>1186</v>
      </c>
      <c r="D39" s="7">
        <v>34668</v>
      </c>
      <c r="E39" s="8">
        <v>984.52</v>
      </c>
      <c r="F39" s="9">
        <v>8.8000000000000005E-3</v>
      </c>
      <c r="G39" s="56"/>
    </row>
    <row r="40" spans="1:7" x14ac:dyDescent="0.25">
      <c r="A40" s="41" t="s">
        <v>1383</v>
      </c>
      <c r="B40" s="18" t="s">
        <v>1384</v>
      </c>
      <c r="C40" s="18" t="s">
        <v>1208</v>
      </c>
      <c r="D40" s="7">
        <v>260329</v>
      </c>
      <c r="E40" s="8">
        <v>963.09</v>
      </c>
      <c r="F40" s="9">
        <v>8.6E-3</v>
      </c>
      <c r="G40" s="56"/>
    </row>
    <row r="41" spans="1:7" x14ac:dyDescent="0.25">
      <c r="A41" s="41" t="s">
        <v>1811</v>
      </c>
      <c r="B41" s="18" t="s">
        <v>1812</v>
      </c>
      <c r="C41" s="18" t="s">
        <v>1267</v>
      </c>
      <c r="D41" s="7">
        <v>56341</v>
      </c>
      <c r="E41" s="8">
        <v>917.23</v>
      </c>
      <c r="F41" s="9">
        <v>8.2000000000000007E-3</v>
      </c>
      <c r="G41" s="56"/>
    </row>
    <row r="42" spans="1:7" x14ac:dyDescent="0.25">
      <c r="A42" s="41" t="s">
        <v>1250</v>
      </c>
      <c r="B42" s="18" t="s">
        <v>1251</v>
      </c>
      <c r="C42" s="18" t="s">
        <v>1180</v>
      </c>
      <c r="D42" s="7">
        <v>26872</v>
      </c>
      <c r="E42" s="8">
        <v>912.72</v>
      </c>
      <c r="F42" s="9">
        <v>8.0999999999999996E-3</v>
      </c>
      <c r="G42" s="56"/>
    </row>
    <row r="43" spans="1:7" x14ac:dyDescent="0.25">
      <c r="A43" s="41" t="s">
        <v>1297</v>
      </c>
      <c r="B43" s="18" t="s">
        <v>1298</v>
      </c>
      <c r="C43" s="18" t="s">
        <v>1299</v>
      </c>
      <c r="D43" s="7">
        <v>118729</v>
      </c>
      <c r="E43" s="8">
        <v>897.83</v>
      </c>
      <c r="F43" s="9">
        <v>8.0000000000000002E-3</v>
      </c>
      <c r="G43" s="56"/>
    </row>
    <row r="44" spans="1:7" x14ac:dyDescent="0.25">
      <c r="A44" s="41" t="s">
        <v>1819</v>
      </c>
      <c r="B44" s="18" t="s">
        <v>1820</v>
      </c>
      <c r="C44" s="18" t="s">
        <v>1220</v>
      </c>
      <c r="D44" s="7">
        <v>122436</v>
      </c>
      <c r="E44" s="8">
        <v>894.09</v>
      </c>
      <c r="F44" s="9">
        <v>8.0000000000000002E-3</v>
      </c>
      <c r="G44" s="56"/>
    </row>
    <row r="45" spans="1:7" x14ac:dyDescent="0.25">
      <c r="A45" s="41" t="s">
        <v>1184</v>
      </c>
      <c r="B45" s="18" t="s">
        <v>1185</v>
      </c>
      <c r="C45" s="18" t="s">
        <v>1186</v>
      </c>
      <c r="D45" s="7">
        <v>7185</v>
      </c>
      <c r="E45" s="8">
        <v>887.06</v>
      </c>
      <c r="F45" s="9">
        <v>7.9000000000000008E-3</v>
      </c>
      <c r="G45" s="56"/>
    </row>
    <row r="46" spans="1:7" x14ac:dyDescent="0.25">
      <c r="A46" s="41" t="s">
        <v>1495</v>
      </c>
      <c r="B46" s="18" t="s">
        <v>1496</v>
      </c>
      <c r="C46" s="18" t="s">
        <v>1402</v>
      </c>
      <c r="D46" s="7">
        <v>18832</v>
      </c>
      <c r="E46" s="8">
        <v>876.77</v>
      </c>
      <c r="F46" s="9">
        <v>7.7999999999999996E-3</v>
      </c>
      <c r="G46" s="56"/>
    </row>
    <row r="47" spans="1:7" x14ac:dyDescent="0.25">
      <c r="A47" s="41" t="s">
        <v>1905</v>
      </c>
      <c r="B47" s="18" t="s">
        <v>1906</v>
      </c>
      <c r="C47" s="18" t="s">
        <v>1283</v>
      </c>
      <c r="D47" s="7">
        <v>15555</v>
      </c>
      <c r="E47" s="8">
        <v>819.93</v>
      </c>
      <c r="F47" s="9">
        <v>7.3000000000000001E-3</v>
      </c>
      <c r="G47" s="56"/>
    </row>
    <row r="48" spans="1:7" x14ac:dyDescent="0.25">
      <c r="A48" s="41" t="s">
        <v>1334</v>
      </c>
      <c r="B48" s="18" t="s">
        <v>1335</v>
      </c>
      <c r="C48" s="18" t="s">
        <v>1336</v>
      </c>
      <c r="D48" s="7">
        <v>157627</v>
      </c>
      <c r="E48" s="8">
        <v>804.13</v>
      </c>
      <c r="F48" s="9">
        <v>7.1999999999999998E-3</v>
      </c>
      <c r="G48" s="56"/>
    </row>
    <row r="49" spans="1:7" x14ac:dyDescent="0.25">
      <c r="A49" s="41" t="s">
        <v>1232</v>
      </c>
      <c r="B49" s="18" t="s">
        <v>1233</v>
      </c>
      <c r="C49" s="18" t="s">
        <v>1234</v>
      </c>
      <c r="D49" s="7">
        <v>21069</v>
      </c>
      <c r="E49" s="8">
        <v>801.9</v>
      </c>
      <c r="F49" s="9">
        <v>7.1000000000000004E-3</v>
      </c>
      <c r="G49" s="56"/>
    </row>
    <row r="50" spans="1:7" x14ac:dyDescent="0.25">
      <c r="A50" s="41" t="s">
        <v>1768</v>
      </c>
      <c r="B50" s="18" t="s">
        <v>1769</v>
      </c>
      <c r="C50" s="18" t="s">
        <v>1329</v>
      </c>
      <c r="D50" s="7">
        <v>15467</v>
      </c>
      <c r="E50" s="8">
        <v>788.24</v>
      </c>
      <c r="F50" s="9">
        <v>7.0000000000000001E-3</v>
      </c>
      <c r="G50" s="56"/>
    </row>
    <row r="51" spans="1:7" x14ac:dyDescent="0.25">
      <c r="A51" s="41" t="s">
        <v>1198</v>
      </c>
      <c r="B51" s="18" t="s">
        <v>1199</v>
      </c>
      <c r="C51" s="18" t="s">
        <v>1200</v>
      </c>
      <c r="D51" s="7">
        <v>12427</v>
      </c>
      <c r="E51" s="8">
        <v>787.64</v>
      </c>
      <c r="F51" s="9">
        <v>7.0000000000000001E-3</v>
      </c>
      <c r="G51" s="56"/>
    </row>
    <row r="52" spans="1:7" x14ac:dyDescent="0.25">
      <c r="A52" s="41" t="s">
        <v>1473</v>
      </c>
      <c r="B52" s="18" t="s">
        <v>1474</v>
      </c>
      <c r="C52" s="18" t="s">
        <v>1220</v>
      </c>
      <c r="D52" s="7">
        <v>38496</v>
      </c>
      <c r="E52" s="8">
        <v>774.89</v>
      </c>
      <c r="F52" s="9">
        <v>6.8999999999999999E-3</v>
      </c>
      <c r="G52" s="56"/>
    </row>
    <row r="53" spans="1:7" x14ac:dyDescent="0.25">
      <c r="A53" s="41" t="s">
        <v>1407</v>
      </c>
      <c r="B53" s="18" t="s">
        <v>1408</v>
      </c>
      <c r="C53" s="18" t="s">
        <v>1283</v>
      </c>
      <c r="D53" s="7">
        <v>37994</v>
      </c>
      <c r="E53" s="8">
        <v>771.98</v>
      </c>
      <c r="F53" s="9">
        <v>6.8999999999999999E-3</v>
      </c>
      <c r="G53" s="56"/>
    </row>
    <row r="54" spans="1:7" x14ac:dyDescent="0.25">
      <c r="A54" s="41" t="s">
        <v>1358</v>
      </c>
      <c r="B54" s="18" t="s">
        <v>1359</v>
      </c>
      <c r="C54" s="18" t="s">
        <v>1306</v>
      </c>
      <c r="D54" s="7">
        <v>457368</v>
      </c>
      <c r="E54" s="8">
        <v>770.89</v>
      </c>
      <c r="F54" s="9">
        <v>6.8999999999999999E-3</v>
      </c>
      <c r="G54" s="56"/>
    </row>
    <row r="55" spans="1:7" x14ac:dyDescent="0.25">
      <c r="A55" s="41" t="s">
        <v>1800</v>
      </c>
      <c r="B55" s="18" t="s">
        <v>1801</v>
      </c>
      <c r="C55" s="18" t="s">
        <v>1319</v>
      </c>
      <c r="D55" s="7">
        <v>40776</v>
      </c>
      <c r="E55" s="8">
        <v>752.58</v>
      </c>
      <c r="F55" s="9">
        <v>6.7000000000000002E-3</v>
      </c>
      <c r="G55" s="56"/>
    </row>
    <row r="56" spans="1:7" x14ac:dyDescent="0.25">
      <c r="A56" s="41" t="s">
        <v>1517</v>
      </c>
      <c r="B56" s="18" t="s">
        <v>1518</v>
      </c>
      <c r="C56" s="18" t="s">
        <v>1246</v>
      </c>
      <c r="D56" s="7">
        <v>355965</v>
      </c>
      <c r="E56" s="8">
        <v>752.47</v>
      </c>
      <c r="F56" s="9">
        <v>6.7000000000000002E-3</v>
      </c>
      <c r="G56" s="56"/>
    </row>
    <row r="57" spans="1:7" x14ac:dyDescent="0.25">
      <c r="A57" s="41" t="s">
        <v>1392</v>
      </c>
      <c r="B57" s="18" t="s">
        <v>1393</v>
      </c>
      <c r="C57" s="18" t="s">
        <v>1394</v>
      </c>
      <c r="D57" s="7">
        <v>46141</v>
      </c>
      <c r="E57" s="8">
        <v>733.6</v>
      </c>
      <c r="F57" s="9">
        <v>6.4999999999999997E-3</v>
      </c>
      <c r="G57" s="56"/>
    </row>
    <row r="58" spans="1:7" x14ac:dyDescent="0.25">
      <c r="A58" s="41" t="s">
        <v>1874</v>
      </c>
      <c r="B58" s="18" t="s">
        <v>1875</v>
      </c>
      <c r="C58" s="18" t="s">
        <v>1249</v>
      </c>
      <c r="D58" s="7">
        <v>126046</v>
      </c>
      <c r="E58" s="8">
        <v>731.89</v>
      </c>
      <c r="F58" s="9">
        <v>6.4999999999999997E-3</v>
      </c>
      <c r="G58" s="56"/>
    </row>
    <row r="59" spans="1:7" x14ac:dyDescent="0.25">
      <c r="A59" s="41" t="s">
        <v>1235</v>
      </c>
      <c r="B59" s="18" t="s">
        <v>1236</v>
      </c>
      <c r="C59" s="18" t="s">
        <v>1237</v>
      </c>
      <c r="D59" s="7">
        <v>60412</v>
      </c>
      <c r="E59" s="8">
        <v>723.1</v>
      </c>
      <c r="F59" s="9">
        <v>6.4000000000000003E-3</v>
      </c>
      <c r="G59" s="56"/>
    </row>
    <row r="60" spans="1:7" x14ac:dyDescent="0.25">
      <c r="A60" s="41" t="s">
        <v>1373</v>
      </c>
      <c r="B60" s="18" t="s">
        <v>1374</v>
      </c>
      <c r="C60" s="18" t="s">
        <v>1267</v>
      </c>
      <c r="D60" s="7">
        <v>13185</v>
      </c>
      <c r="E60" s="8">
        <v>718.64</v>
      </c>
      <c r="F60" s="9">
        <v>6.4000000000000003E-3</v>
      </c>
      <c r="G60" s="56"/>
    </row>
    <row r="61" spans="1:7" x14ac:dyDescent="0.25">
      <c r="A61" s="41" t="s">
        <v>1450</v>
      </c>
      <c r="B61" s="18" t="s">
        <v>1451</v>
      </c>
      <c r="C61" s="18" t="s">
        <v>1399</v>
      </c>
      <c r="D61" s="7">
        <v>15722</v>
      </c>
      <c r="E61" s="8">
        <v>675.94</v>
      </c>
      <c r="F61" s="9">
        <v>6.0000000000000001E-3</v>
      </c>
      <c r="G61" s="56"/>
    </row>
    <row r="62" spans="1:7" x14ac:dyDescent="0.25">
      <c r="A62" s="41" t="s">
        <v>1430</v>
      </c>
      <c r="B62" s="18" t="s">
        <v>1431</v>
      </c>
      <c r="C62" s="18" t="s">
        <v>1194</v>
      </c>
      <c r="D62" s="7">
        <v>22504</v>
      </c>
      <c r="E62" s="8">
        <v>665.74</v>
      </c>
      <c r="F62" s="9">
        <v>5.8999999999999999E-3</v>
      </c>
      <c r="G62" s="56"/>
    </row>
    <row r="63" spans="1:7" x14ac:dyDescent="0.25">
      <c r="A63" s="41" t="s">
        <v>1271</v>
      </c>
      <c r="B63" s="18" t="s">
        <v>1272</v>
      </c>
      <c r="C63" s="18" t="s">
        <v>1189</v>
      </c>
      <c r="D63" s="7">
        <v>45751</v>
      </c>
      <c r="E63" s="8">
        <v>662.29</v>
      </c>
      <c r="F63" s="9">
        <v>5.8999999999999999E-3</v>
      </c>
      <c r="G63" s="56"/>
    </row>
    <row r="64" spans="1:7" x14ac:dyDescent="0.25">
      <c r="A64" s="41" t="s">
        <v>1876</v>
      </c>
      <c r="B64" s="18" t="s">
        <v>1877</v>
      </c>
      <c r="C64" s="18" t="s">
        <v>1246</v>
      </c>
      <c r="D64" s="7">
        <v>59871</v>
      </c>
      <c r="E64" s="8">
        <v>659.57</v>
      </c>
      <c r="F64" s="9">
        <v>5.8999999999999999E-3</v>
      </c>
      <c r="G64" s="56"/>
    </row>
    <row r="65" spans="1:7" x14ac:dyDescent="0.25">
      <c r="A65" s="41" t="s">
        <v>1295</v>
      </c>
      <c r="B65" s="18" t="s">
        <v>1296</v>
      </c>
      <c r="C65" s="18" t="s">
        <v>1292</v>
      </c>
      <c r="D65" s="7">
        <v>231232</v>
      </c>
      <c r="E65" s="8">
        <v>659.24</v>
      </c>
      <c r="F65" s="9">
        <v>5.8999999999999999E-3</v>
      </c>
      <c r="G65" s="56"/>
    </row>
    <row r="66" spans="1:7" x14ac:dyDescent="0.25">
      <c r="A66" s="41" t="s">
        <v>1300</v>
      </c>
      <c r="B66" s="18" t="s">
        <v>1301</v>
      </c>
      <c r="C66" s="18" t="s">
        <v>1234</v>
      </c>
      <c r="D66" s="7">
        <v>9269</v>
      </c>
      <c r="E66" s="8">
        <v>644.67999999999995</v>
      </c>
      <c r="F66" s="9">
        <v>5.7000000000000002E-3</v>
      </c>
      <c r="G66" s="56"/>
    </row>
    <row r="67" spans="1:7" x14ac:dyDescent="0.25">
      <c r="A67" s="41" t="s">
        <v>1224</v>
      </c>
      <c r="B67" s="18" t="s">
        <v>1225</v>
      </c>
      <c r="C67" s="18" t="s">
        <v>1226</v>
      </c>
      <c r="D67" s="7">
        <v>28782</v>
      </c>
      <c r="E67" s="8">
        <v>625.84</v>
      </c>
      <c r="F67" s="9">
        <v>5.5999999999999999E-3</v>
      </c>
      <c r="G67" s="56"/>
    </row>
    <row r="68" spans="1:7" x14ac:dyDescent="0.25">
      <c r="A68" s="41" t="s">
        <v>1309</v>
      </c>
      <c r="B68" s="18" t="s">
        <v>1310</v>
      </c>
      <c r="C68" s="18" t="s">
        <v>1183</v>
      </c>
      <c r="D68" s="7">
        <v>158322</v>
      </c>
      <c r="E68" s="8">
        <v>621.49</v>
      </c>
      <c r="F68" s="9">
        <v>5.4999999999999997E-3</v>
      </c>
      <c r="G68" s="56"/>
    </row>
    <row r="69" spans="1:7" x14ac:dyDescent="0.25">
      <c r="A69" s="41" t="s">
        <v>1907</v>
      </c>
      <c r="B69" s="18" t="s">
        <v>1908</v>
      </c>
      <c r="C69" s="18" t="s">
        <v>1197</v>
      </c>
      <c r="D69" s="7">
        <v>43256</v>
      </c>
      <c r="E69" s="8">
        <v>602.73</v>
      </c>
      <c r="F69" s="9">
        <v>5.4000000000000003E-3</v>
      </c>
      <c r="G69" s="56"/>
    </row>
    <row r="70" spans="1:7" x14ac:dyDescent="0.25">
      <c r="A70" s="41" t="s">
        <v>1778</v>
      </c>
      <c r="B70" s="18" t="s">
        <v>1779</v>
      </c>
      <c r="C70" s="18" t="s">
        <v>1231</v>
      </c>
      <c r="D70" s="7">
        <v>78357</v>
      </c>
      <c r="E70" s="8">
        <v>594.77</v>
      </c>
      <c r="F70" s="9">
        <v>5.3E-3</v>
      </c>
      <c r="G70" s="56"/>
    </row>
    <row r="71" spans="1:7" x14ac:dyDescent="0.25">
      <c r="A71" s="41" t="s">
        <v>1892</v>
      </c>
      <c r="B71" s="18" t="s">
        <v>1893</v>
      </c>
      <c r="C71" s="18" t="s">
        <v>1399</v>
      </c>
      <c r="D71" s="7">
        <v>90802</v>
      </c>
      <c r="E71" s="8">
        <v>591.62</v>
      </c>
      <c r="F71" s="9">
        <v>5.3E-3</v>
      </c>
      <c r="G71" s="56"/>
    </row>
    <row r="72" spans="1:7" x14ac:dyDescent="0.25">
      <c r="A72" s="41" t="s">
        <v>1273</v>
      </c>
      <c r="B72" s="18" t="s">
        <v>1274</v>
      </c>
      <c r="C72" s="18" t="s">
        <v>1275</v>
      </c>
      <c r="D72" s="7">
        <v>111846</v>
      </c>
      <c r="E72" s="8">
        <v>573.38</v>
      </c>
      <c r="F72" s="9">
        <v>5.1000000000000004E-3</v>
      </c>
      <c r="G72" s="56"/>
    </row>
    <row r="73" spans="1:7" x14ac:dyDescent="0.25">
      <c r="A73" s="41" t="s">
        <v>1782</v>
      </c>
      <c r="B73" s="18" t="s">
        <v>1783</v>
      </c>
      <c r="C73" s="18" t="s">
        <v>1231</v>
      </c>
      <c r="D73" s="7">
        <v>709442</v>
      </c>
      <c r="E73" s="8">
        <v>567.91</v>
      </c>
      <c r="F73" s="9">
        <v>5.1000000000000004E-3</v>
      </c>
      <c r="G73" s="56"/>
    </row>
    <row r="74" spans="1:7" x14ac:dyDescent="0.25">
      <c r="A74" s="41" t="s">
        <v>1796</v>
      </c>
      <c r="B74" s="18" t="s">
        <v>1797</v>
      </c>
      <c r="C74" s="18" t="s">
        <v>1189</v>
      </c>
      <c r="D74" s="7">
        <v>107714</v>
      </c>
      <c r="E74" s="8">
        <v>564.48</v>
      </c>
      <c r="F74" s="9">
        <v>5.0000000000000001E-3</v>
      </c>
      <c r="G74" s="56"/>
    </row>
    <row r="75" spans="1:7" x14ac:dyDescent="0.25">
      <c r="A75" s="41" t="s">
        <v>1315</v>
      </c>
      <c r="B75" s="18" t="s">
        <v>1316</v>
      </c>
      <c r="C75" s="18" t="s">
        <v>1180</v>
      </c>
      <c r="D75" s="7">
        <v>37695</v>
      </c>
      <c r="E75" s="8">
        <v>550.61</v>
      </c>
      <c r="F75" s="9">
        <v>4.8999999999999998E-3</v>
      </c>
      <c r="G75" s="56"/>
    </row>
    <row r="76" spans="1:7" x14ac:dyDescent="0.25">
      <c r="A76" s="41" t="s">
        <v>1909</v>
      </c>
      <c r="B76" s="18" t="s">
        <v>1910</v>
      </c>
      <c r="C76" s="18" t="s">
        <v>1283</v>
      </c>
      <c r="D76" s="7">
        <v>357166</v>
      </c>
      <c r="E76" s="8">
        <v>550.25</v>
      </c>
      <c r="F76" s="9">
        <v>4.8999999999999998E-3</v>
      </c>
      <c r="G76" s="56"/>
    </row>
    <row r="77" spans="1:7" x14ac:dyDescent="0.25">
      <c r="A77" s="41" t="s">
        <v>1190</v>
      </c>
      <c r="B77" s="18" t="s">
        <v>1191</v>
      </c>
      <c r="C77" s="18" t="s">
        <v>1180</v>
      </c>
      <c r="D77" s="7">
        <v>23822</v>
      </c>
      <c r="E77" s="8">
        <v>521.96</v>
      </c>
      <c r="F77" s="9">
        <v>4.5999999999999999E-3</v>
      </c>
      <c r="G77" s="56"/>
    </row>
    <row r="78" spans="1:7" x14ac:dyDescent="0.25">
      <c r="A78" s="41" t="s">
        <v>1212</v>
      </c>
      <c r="B78" s="18" t="s">
        <v>1213</v>
      </c>
      <c r="C78" s="18" t="s">
        <v>1180</v>
      </c>
      <c r="D78" s="7">
        <v>7539</v>
      </c>
      <c r="E78" s="8">
        <v>509</v>
      </c>
      <c r="F78" s="9">
        <v>4.4999999999999997E-3</v>
      </c>
      <c r="G78" s="56"/>
    </row>
    <row r="79" spans="1:7" x14ac:dyDescent="0.25">
      <c r="A79" s="41" t="s">
        <v>1247</v>
      </c>
      <c r="B79" s="18" t="s">
        <v>1248</v>
      </c>
      <c r="C79" s="18" t="s">
        <v>1249</v>
      </c>
      <c r="D79" s="7">
        <v>170000</v>
      </c>
      <c r="E79" s="8">
        <v>505.92</v>
      </c>
      <c r="F79" s="9">
        <v>4.4999999999999997E-3</v>
      </c>
      <c r="G79" s="56"/>
    </row>
    <row r="80" spans="1:7" x14ac:dyDescent="0.25">
      <c r="A80" s="41" t="s">
        <v>1475</v>
      </c>
      <c r="B80" s="18" t="s">
        <v>1476</v>
      </c>
      <c r="C80" s="18" t="s">
        <v>1226</v>
      </c>
      <c r="D80" s="7">
        <v>64372</v>
      </c>
      <c r="E80" s="8">
        <v>502.2</v>
      </c>
      <c r="F80" s="9">
        <v>4.4999999999999997E-3</v>
      </c>
      <c r="G80" s="56"/>
    </row>
    <row r="81" spans="1:7" x14ac:dyDescent="0.25">
      <c r="A81" s="41" t="s">
        <v>1477</v>
      </c>
      <c r="B81" s="18" t="s">
        <v>1478</v>
      </c>
      <c r="C81" s="18" t="s">
        <v>1180</v>
      </c>
      <c r="D81" s="7">
        <v>1711</v>
      </c>
      <c r="E81" s="8">
        <v>499.02</v>
      </c>
      <c r="F81" s="9">
        <v>4.4000000000000003E-3</v>
      </c>
      <c r="G81" s="56"/>
    </row>
    <row r="82" spans="1:7" x14ac:dyDescent="0.25">
      <c r="A82" s="41" t="s">
        <v>1780</v>
      </c>
      <c r="B82" s="18" t="s">
        <v>1781</v>
      </c>
      <c r="C82" s="18" t="s">
        <v>1329</v>
      </c>
      <c r="D82" s="7">
        <v>171436</v>
      </c>
      <c r="E82" s="8">
        <v>468.53</v>
      </c>
      <c r="F82" s="9">
        <v>4.1999999999999997E-3</v>
      </c>
      <c r="G82" s="56"/>
    </row>
    <row r="83" spans="1:7" x14ac:dyDescent="0.25">
      <c r="A83" s="41" t="s">
        <v>1389</v>
      </c>
      <c r="B83" s="18" t="s">
        <v>1390</v>
      </c>
      <c r="C83" s="18" t="s">
        <v>1391</v>
      </c>
      <c r="D83" s="7">
        <v>50236</v>
      </c>
      <c r="E83" s="8">
        <v>466.47</v>
      </c>
      <c r="F83" s="9">
        <v>4.1999999999999997E-3</v>
      </c>
      <c r="G83" s="56"/>
    </row>
    <row r="84" spans="1:7" x14ac:dyDescent="0.25">
      <c r="A84" s="41" t="s">
        <v>1327</v>
      </c>
      <c r="B84" s="18" t="s">
        <v>1328</v>
      </c>
      <c r="C84" s="18" t="s">
        <v>1329</v>
      </c>
      <c r="D84" s="7">
        <v>5896</v>
      </c>
      <c r="E84" s="8">
        <v>446.6</v>
      </c>
      <c r="F84" s="9">
        <v>4.0000000000000001E-3</v>
      </c>
      <c r="G84" s="56"/>
    </row>
    <row r="85" spans="1:7" x14ac:dyDescent="0.25">
      <c r="A85" s="41" t="s">
        <v>1911</v>
      </c>
      <c r="B85" s="18" t="s">
        <v>1912</v>
      </c>
      <c r="C85" s="18" t="s">
        <v>1246</v>
      </c>
      <c r="D85" s="7">
        <v>208320</v>
      </c>
      <c r="E85" s="8">
        <v>437.62</v>
      </c>
      <c r="F85" s="9">
        <v>3.8999999999999998E-3</v>
      </c>
      <c r="G85" s="56"/>
    </row>
    <row r="86" spans="1:7" x14ac:dyDescent="0.25">
      <c r="A86" s="41" t="s">
        <v>1823</v>
      </c>
      <c r="B86" s="18" t="s">
        <v>1824</v>
      </c>
      <c r="C86" s="18" t="s">
        <v>1220</v>
      </c>
      <c r="D86" s="7">
        <v>58386</v>
      </c>
      <c r="E86" s="8">
        <v>437.4</v>
      </c>
      <c r="F86" s="9">
        <v>3.8999999999999998E-3</v>
      </c>
      <c r="G86" s="56"/>
    </row>
    <row r="87" spans="1:7" x14ac:dyDescent="0.25">
      <c r="A87" s="41" t="s">
        <v>1471</v>
      </c>
      <c r="B87" s="18" t="s">
        <v>1472</v>
      </c>
      <c r="C87" s="18" t="s">
        <v>1226</v>
      </c>
      <c r="D87" s="7">
        <v>22623</v>
      </c>
      <c r="E87" s="8">
        <v>417.17</v>
      </c>
      <c r="F87" s="9">
        <v>3.7000000000000002E-3</v>
      </c>
      <c r="G87" s="56"/>
    </row>
    <row r="88" spans="1:7" x14ac:dyDescent="0.25">
      <c r="A88" s="41" t="s">
        <v>1913</v>
      </c>
      <c r="B88" s="18" t="s">
        <v>1914</v>
      </c>
      <c r="C88" s="18" t="s">
        <v>1180</v>
      </c>
      <c r="D88" s="7">
        <v>18403</v>
      </c>
      <c r="E88" s="8">
        <v>153.82</v>
      </c>
      <c r="F88" s="9">
        <v>1.4E-3</v>
      </c>
      <c r="G88" s="56"/>
    </row>
    <row r="89" spans="1:7" x14ac:dyDescent="0.25">
      <c r="A89" s="41" t="s">
        <v>1825</v>
      </c>
      <c r="B89" s="18" t="s">
        <v>1826</v>
      </c>
      <c r="C89" s="18" t="s">
        <v>1211</v>
      </c>
      <c r="D89" s="7">
        <v>12376</v>
      </c>
      <c r="E89" s="8">
        <v>27.72</v>
      </c>
      <c r="F89" s="9">
        <v>2.0000000000000001E-4</v>
      </c>
      <c r="G89" s="56"/>
    </row>
    <row r="90" spans="1:7" x14ac:dyDescent="0.25">
      <c r="A90" s="41" t="s">
        <v>1827</v>
      </c>
      <c r="B90" s="18" t="s">
        <v>1828</v>
      </c>
      <c r="C90" s="18" t="s">
        <v>1223</v>
      </c>
      <c r="D90" s="7">
        <v>5881</v>
      </c>
      <c r="E90" s="8">
        <v>22.13</v>
      </c>
      <c r="F90" s="9">
        <v>2.0000000000000001E-4</v>
      </c>
      <c r="G90" s="56"/>
    </row>
    <row r="91" spans="1:7" x14ac:dyDescent="0.25">
      <c r="A91" s="41" t="s">
        <v>1244</v>
      </c>
      <c r="B91" s="18" t="s">
        <v>1245</v>
      </c>
      <c r="C91" s="18" t="s">
        <v>1246</v>
      </c>
      <c r="D91" s="7">
        <v>35</v>
      </c>
      <c r="E91" s="8">
        <v>13.19</v>
      </c>
      <c r="F91" s="9">
        <v>1E-4</v>
      </c>
      <c r="G91" s="56"/>
    </row>
    <row r="92" spans="1:7" x14ac:dyDescent="0.25">
      <c r="A92" s="41" t="s">
        <v>1446</v>
      </c>
      <c r="B92" s="18" t="s">
        <v>1447</v>
      </c>
      <c r="C92" s="18" t="s">
        <v>1180</v>
      </c>
      <c r="D92" s="7">
        <v>78</v>
      </c>
      <c r="E92" s="8">
        <v>4.25</v>
      </c>
      <c r="F92" s="31" t="s">
        <v>895</v>
      </c>
      <c r="G92" s="56"/>
    </row>
    <row r="93" spans="1:7" x14ac:dyDescent="0.25">
      <c r="A93" s="57" t="s">
        <v>130</v>
      </c>
      <c r="B93" s="19"/>
      <c r="C93" s="19"/>
      <c r="D93" s="10"/>
      <c r="E93" s="21">
        <v>109241.59</v>
      </c>
      <c r="F93" s="22">
        <v>0.97299999999999998</v>
      </c>
      <c r="G93" s="58"/>
    </row>
    <row r="94" spans="1:7" x14ac:dyDescent="0.25">
      <c r="A94" s="57" t="s">
        <v>1256</v>
      </c>
      <c r="B94" s="18"/>
      <c r="C94" s="18"/>
      <c r="D94" s="7"/>
      <c r="E94" s="8"/>
      <c r="F94" s="9"/>
      <c r="G94" s="56"/>
    </row>
    <row r="95" spans="1:7" x14ac:dyDescent="0.25">
      <c r="A95" s="57" t="s">
        <v>130</v>
      </c>
      <c r="B95" s="18"/>
      <c r="C95" s="18"/>
      <c r="D95" s="7"/>
      <c r="E95" s="23" t="s">
        <v>127</v>
      </c>
      <c r="F95" s="24" t="s">
        <v>127</v>
      </c>
      <c r="G95" s="56"/>
    </row>
    <row r="96" spans="1:7" x14ac:dyDescent="0.25">
      <c r="A96" s="59" t="s">
        <v>142</v>
      </c>
      <c r="B96" s="38"/>
      <c r="C96" s="38"/>
      <c r="D96" s="39"/>
      <c r="E96" s="15">
        <v>109241.59</v>
      </c>
      <c r="F96" s="16">
        <v>0.97299999999999998</v>
      </c>
      <c r="G96" s="58"/>
    </row>
    <row r="97" spans="1:7" x14ac:dyDescent="0.25">
      <c r="A97" s="41"/>
      <c r="B97" s="18"/>
      <c r="C97" s="18"/>
      <c r="D97" s="7"/>
      <c r="E97" s="8"/>
      <c r="F97" s="9"/>
      <c r="G97" s="56"/>
    </row>
    <row r="98" spans="1:7" x14ac:dyDescent="0.25">
      <c r="A98" s="57" t="s">
        <v>1560</v>
      </c>
      <c r="B98" s="18"/>
      <c r="C98" s="18"/>
      <c r="D98" s="7"/>
      <c r="E98" s="8"/>
      <c r="F98" s="9"/>
      <c r="G98" s="56"/>
    </row>
    <row r="99" spans="1:7" x14ac:dyDescent="0.25">
      <c r="A99" s="57" t="s">
        <v>1561</v>
      </c>
      <c r="B99" s="18"/>
      <c r="C99" s="18"/>
      <c r="D99" s="7"/>
      <c r="E99" s="8"/>
      <c r="F99" s="9"/>
      <c r="G99" s="56"/>
    </row>
    <row r="100" spans="1:7" x14ac:dyDescent="0.25">
      <c r="A100" s="41" t="s">
        <v>1621</v>
      </c>
      <c r="B100" s="18"/>
      <c r="C100" s="18"/>
      <c r="D100" s="7">
        <v>14400</v>
      </c>
      <c r="E100" s="8">
        <v>788.06</v>
      </c>
      <c r="F100" s="9">
        <v>7.0200000000000002E-3</v>
      </c>
      <c r="G100" s="56"/>
    </row>
    <row r="101" spans="1:7" x14ac:dyDescent="0.25">
      <c r="A101" s="41" t="s">
        <v>1915</v>
      </c>
      <c r="B101" s="18"/>
      <c r="C101" s="18"/>
      <c r="D101" s="7">
        <v>2000</v>
      </c>
      <c r="E101" s="8">
        <v>756.49</v>
      </c>
      <c r="F101" s="9">
        <v>6.7380000000000001E-3</v>
      </c>
      <c r="G101" s="56"/>
    </row>
    <row r="102" spans="1:7" x14ac:dyDescent="0.25">
      <c r="A102" s="57" t="s">
        <v>130</v>
      </c>
      <c r="B102" s="19"/>
      <c r="C102" s="19"/>
      <c r="D102" s="10"/>
      <c r="E102" s="21">
        <v>1544.55</v>
      </c>
      <c r="F102" s="22">
        <v>1.3757999999999999E-2</v>
      </c>
      <c r="G102" s="58"/>
    </row>
    <row r="103" spans="1:7" x14ac:dyDescent="0.25">
      <c r="A103" s="41"/>
      <c r="B103" s="18"/>
      <c r="C103" s="18"/>
      <c r="D103" s="7"/>
      <c r="E103" s="8"/>
      <c r="F103" s="9"/>
      <c r="G103" s="56"/>
    </row>
    <row r="104" spans="1:7" x14ac:dyDescent="0.25">
      <c r="A104" s="41"/>
      <c r="B104" s="18"/>
      <c r="C104" s="18"/>
      <c r="D104" s="7"/>
      <c r="E104" s="8"/>
      <c r="F104" s="9"/>
      <c r="G104" s="56"/>
    </row>
    <row r="105" spans="1:7" x14ac:dyDescent="0.25">
      <c r="A105" s="41"/>
      <c r="B105" s="18"/>
      <c r="C105" s="18"/>
      <c r="D105" s="7"/>
      <c r="E105" s="8"/>
      <c r="F105" s="9"/>
      <c r="G105" s="56"/>
    </row>
    <row r="106" spans="1:7" x14ac:dyDescent="0.25">
      <c r="A106" s="59" t="s">
        <v>142</v>
      </c>
      <c r="B106" s="38"/>
      <c r="C106" s="38"/>
      <c r="D106" s="39"/>
      <c r="E106" s="21">
        <v>1544.55</v>
      </c>
      <c r="F106" s="22">
        <v>1.3757999999999999E-2</v>
      </c>
      <c r="G106" s="58"/>
    </row>
    <row r="107" spans="1:7" x14ac:dyDescent="0.25">
      <c r="A107" s="41"/>
      <c r="B107" s="18"/>
      <c r="C107" s="18"/>
      <c r="D107" s="7"/>
      <c r="E107" s="8"/>
      <c r="F107" s="9"/>
      <c r="G107" s="56"/>
    </row>
    <row r="108" spans="1:7" x14ac:dyDescent="0.25">
      <c r="A108" s="57" t="s">
        <v>143</v>
      </c>
      <c r="B108" s="18"/>
      <c r="C108" s="18"/>
      <c r="D108" s="7"/>
      <c r="E108" s="8"/>
      <c r="F108" s="9"/>
      <c r="G108" s="56"/>
    </row>
    <row r="109" spans="1:7" x14ac:dyDescent="0.25">
      <c r="A109" s="41"/>
      <c r="B109" s="18"/>
      <c r="C109" s="18"/>
      <c r="D109" s="7"/>
      <c r="E109" s="8"/>
      <c r="F109" s="9"/>
      <c r="G109" s="56"/>
    </row>
    <row r="110" spans="1:7" x14ac:dyDescent="0.25">
      <c r="A110" s="57" t="s">
        <v>144</v>
      </c>
      <c r="B110" s="18"/>
      <c r="C110" s="18"/>
      <c r="D110" s="7"/>
      <c r="E110" s="8"/>
      <c r="F110" s="9"/>
      <c r="G110" s="56"/>
    </row>
    <row r="111" spans="1:7" x14ac:dyDescent="0.25">
      <c r="A111" s="41" t="s">
        <v>1734</v>
      </c>
      <c r="B111" s="18" t="s">
        <v>1735</v>
      </c>
      <c r="C111" s="18" t="s">
        <v>134</v>
      </c>
      <c r="D111" s="7">
        <v>200000</v>
      </c>
      <c r="E111" s="8">
        <v>198.47</v>
      </c>
      <c r="F111" s="9">
        <v>1.8E-3</v>
      </c>
      <c r="G111" s="56">
        <v>6.4000000000000001E-2</v>
      </c>
    </row>
    <row r="112" spans="1:7" x14ac:dyDescent="0.25">
      <c r="A112" s="57" t="s">
        <v>130</v>
      </c>
      <c r="B112" s="19"/>
      <c r="C112" s="19"/>
      <c r="D112" s="10"/>
      <c r="E112" s="21">
        <v>198.47</v>
      </c>
      <c r="F112" s="22">
        <v>1.8E-3</v>
      </c>
      <c r="G112" s="58"/>
    </row>
    <row r="113" spans="1:7" x14ac:dyDescent="0.25">
      <c r="A113" s="41"/>
      <c r="B113" s="18"/>
      <c r="C113" s="18"/>
      <c r="D113" s="7"/>
      <c r="E113" s="8"/>
      <c r="F113" s="9"/>
      <c r="G113" s="56"/>
    </row>
    <row r="114" spans="1:7" x14ac:dyDescent="0.25">
      <c r="A114" s="59" t="s">
        <v>142</v>
      </c>
      <c r="B114" s="38"/>
      <c r="C114" s="38"/>
      <c r="D114" s="39"/>
      <c r="E114" s="21">
        <v>198.47</v>
      </c>
      <c r="F114" s="22">
        <v>1.8E-3</v>
      </c>
      <c r="G114" s="58"/>
    </row>
    <row r="115" spans="1:7" x14ac:dyDescent="0.25">
      <c r="A115" s="41"/>
      <c r="B115" s="18"/>
      <c r="C115" s="18"/>
      <c r="D115" s="7"/>
      <c r="E115" s="8"/>
      <c r="F115" s="9"/>
      <c r="G115" s="56"/>
    </row>
    <row r="116" spans="1:7" x14ac:dyDescent="0.25">
      <c r="A116" s="41"/>
      <c r="B116" s="18"/>
      <c r="C116" s="18"/>
      <c r="D116" s="7"/>
      <c r="E116" s="8"/>
      <c r="F116" s="9"/>
      <c r="G116" s="56"/>
    </row>
    <row r="117" spans="1:7" x14ac:dyDescent="0.25">
      <c r="A117" s="57" t="s">
        <v>216</v>
      </c>
      <c r="B117" s="18"/>
      <c r="C117" s="18"/>
      <c r="D117" s="7"/>
      <c r="E117" s="8"/>
      <c r="F117" s="9"/>
      <c r="G117" s="56"/>
    </row>
    <row r="118" spans="1:7" x14ac:dyDescent="0.25">
      <c r="A118" s="41" t="s">
        <v>217</v>
      </c>
      <c r="B118" s="18"/>
      <c r="C118" s="18"/>
      <c r="D118" s="7"/>
      <c r="E118" s="8">
        <v>599.89</v>
      </c>
      <c r="F118" s="9">
        <v>5.3E-3</v>
      </c>
      <c r="G118" s="56">
        <v>6.6513000000000003E-2</v>
      </c>
    </row>
    <row r="119" spans="1:7" x14ac:dyDescent="0.25">
      <c r="A119" s="57" t="s">
        <v>130</v>
      </c>
      <c r="B119" s="19"/>
      <c r="C119" s="19"/>
      <c r="D119" s="10"/>
      <c r="E119" s="21">
        <v>599.89</v>
      </c>
      <c r="F119" s="22">
        <v>5.3E-3</v>
      </c>
      <c r="G119" s="58"/>
    </row>
    <row r="120" spans="1:7" x14ac:dyDescent="0.25">
      <c r="A120" s="41"/>
      <c r="B120" s="18"/>
      <c r="C120" s="18"/>
      <c r="D120" s="7"/>
      <c r="E120" s="8"/>
      <c r="F120" s="9"/>
      <c r="G120" s="56"/>
    </row>
    <row r="121" spans="1:7" x14ac:dyDescent="0.25">
      <c r="A121" s="59" t="s">
        <v>142</v>
      </c>
      <c r="B121" s="38"/>
      <c r="C121" s="38"/>
      <c r="D121" s="39"/>
      <c r="E121" s="21">
        <v>599.89</v>
      </c>
      <c r="F121" s="22">
        <v>5.3E-3</v>
      </c>
      <c r="G121" s="58"/>
    </row>
    <row r="122" spans="1:7" x14ac:dyDescent="0.25">
      <c r="A122" s="41" t="s">
        <v>218</v>
      </c>
      <c r="B122" s="18"/>
      <c r="C122" s="18"/>
      <c r="D122" s="7"/>
      <c r="E122" s="8">
        <v>0.1093165</v>
      </c>
      <c r="F122" s="31" t="s">
        <v>895</v>
      </c>
      <c r="G122" s="56"/>
    </row>
    <row r="123" spans="1:7" x14ac:dyDescent="0.25">
      <c r="A123" s="41" t="s">
        <v>219</v>
      </c>
      <c r="B123" s="18"/>
      <c r="C123" s="18"/>
      <c r="D123" s="7"/>
      <c r="E123" s="8">
        <v>2218.1506835</v>
      </c>
      <c r="F123" s="9">
        <v>1.9900000000000001E-2</v>
      </c>
      <c r="G123" s="56">
        <v>6.6513000000000003E-2</v>
      </c>
    </row>
    <row r="124" spans="1:7" x14ac:dyDescent="0.25">
      <c r="A124" s="60" t="s">
        <v>220</v>
      </c>
      <c r="B124" s="20"/>
      <c r="C124" s="20"/>
      <c r="D124" s="14"/>
      <c r="E124" s="15">
        <v>112258.21</v>
      </c>
      <c r="F124" s="16">
        <v>1</v>
      </c>
      <c r="G124" s="61"/>
    </row>
    <row r="125" spans="1:7" x14ac:dyDescent="0.25">
      <c r="A125" s="42"/>
      <c r="G125" s="48"/>
    </row>
    <row r="126" spans="1:7" x14ac:dyDescent="0.25">
      <c r="A126" s="62" t="s">
        <v>1764</v>
      </c>
      <c r="G126" s="48"/>
    </row>
    <row r="127" spans="1:7" x14ac:dyDescent="0.25">
      <c r="A127" s="62" t="s">
        <v>689</v>
      </c>
      <c r="G127" s="48"/>
    </row>
    <row r="128" spans="1:7" x14ac:dyDescent="0.25">
      <c r="A128" s="42"/>
      <c r="G128" s="48"/>
    </row>
    <row r="129" spans="1:7" x14ac:dyDescent="0.25">
      <c r="A129" s="62" t="s">
        <v>232</v>
      </c>
      <c r="G129" s="48"/>
    </row>
    <row r="130" spans="1:7" x14ac:dyDescent="0.25">
      <c r="A130" s="43" t="s">
        <v>233</v>
      </c>
      <c r="B130" s="3" t="s">
        <v>127</v>
      </c>
      <c r="G130" s="48"/>
    </row>
    <row r="131" spans="1:7" x14ac:dyDescent="0.25">
      <c r="A131" s="42" t="s">
        <v>234</v>
      </c>
      <c r="G131" s="48"/>
    </row>
    <row r="132" spans="1:7" x14ac:dyDescent="0.25">
      <c r="A132" s="42" t="s">
        <v>235</v>
      </c>
      <c r="B132" s="3" t="s">
        <v>236</v>
      </c>
      <c r="C132" s="3" t="s">
        <v>236</v>
      </c>
      <c r="G132" s="48"/>
    </row>
    <row r="133" spans="1:7" x14ac:dyDescent="0.25">
      <c r="A133" s="42"/>
      <c r="B133" s="63">
        <v>45382</v>
      </c>
      <c r="C133" s="63">
        <v>45565</v>
      </c>
      <c r="G133" s="48"/>
    </row>
    <row r="134" spans="1:7" x14ac:dyDescent="0.25">
      <c r="A134" s="42" t="s">
        <v>240</v>
      </c>
      <c r="B134" s="88">
        <v>83.91</v>
      </c>
      <c r="C134" s="89">
        <v>100.34</v>
      </c>
      <c r="E134" s="2"/>
      <c r="G134" s="64"/>
    </row>
    <row r="135" spans="1:7" x14ac:dyDescent="0.25">
      <c r="A135" s="42" t="s">
        <v>241</v>
      </c>
      <c r="B135" s="88">
        <v>35.869999999999997</v>
      </c>
      <c r="C135" s="89">
        <v>41.9</v>
      </c>
      <c r="E135" s="2"/>
      <c r="G135" s="64"/>
    </row>
    <row r="136" spans="1:7" x14ac:dyDescent="0.25">
      <c r="A136" s="42" t="s">
        <v>1916</v>
      </c>
      <c r="B136" s="88">
        <v>75.010000000000005</v>
      </c>
      <c r="C136" s="89">
        <v>89.01</v>
      </c>
      <c r="E136" s="2"/>
      <c r="G136" s="64"/>
    </row>
    <row r="137" spans="1:7" x14ac:dyDescent="0.25">
      <c r="A137" s="42" t="s">
        <v>1917</v>
      </c>
      <c r="B137" s="88">
        <v>75.900000000000006</v>
      </c>
      <c r="C137" s="89">
        <v>90.07</v>
      </c>
      <c r="E137" s="2"/>
      <c r="G137" s="64"/>
    </row>
    <row r="138" spans="1:7" x14ac:dyDescent="0.25">
      <c r="A138" s="42" t="s">
        <v>1918</v>
      </c>
      <c r="B138" s="88">
        <v>74.03</v>
      </c>
      <c r="C138" s="89">
        <v>87.85</v>
      </c>
      <c r="E138" s="2"/>
      <c r="G138" s="64"/>
    </row>
    <row r="139" spans="1:7" x14ac:dyDescent="0.25">
      <c r="A139" s="42" t="s">
        <v>1919</v>
      </c>
      <c r="B139" s="88">
        <v>60.51</v>
      </c>
      <c r="C139" s="89">
        <v>71.8</v>
      </c>
      <c r="E139" s="2"/>
      <c r="G139" s="64"/>
    </row>
    <row r="140" spans="1:7" x14ac:dyDescent="0.25">
      <c r="A140" s="42" t="s">
        <v>709</v>
      </c>
      <c r="B140" s="88">
        <v>74.56</v>
      </c>
      <c r="C140" s="89">
        <v>88.47</v>
      </c>
      <c r="E140" s="2"/>
      <c r="G140" s="64"/>
    </row>
    <row r="141" spans="1:7" x14ac:dyDescent="0.25">
      <c r="A141" s="42" t="s">
        <v>710</v>
      </c>
      <c r="B141" s="88">
        <v>26.31</v>
      </c>
      <c r="C141" s="89">
        <v>30.22</v>
      </c>
      <c r="E141" s="2"/>
      <c r="G141" s="64"/>
    </row>
    <row r="142" spans="1:7" x14ac:dyDescent="0.25">
      <c r="A142" s="42"/>
      <c r="E142" s="2"/>
      <c r="G142" s="64"/>
    </row>
    <row r="143" spans="1:7" x14ac:dyDescent="0.25">
      <c r="A143" s="42" t="s">
        <v>713</v>
      </c>
      <c r="G143" s="48"/>
    </row>
    <row r="144" spans="1:7" x14ac:dyDescent="0.25">
      <c r="A144" s="42"/>
      <c r="G144" s="48"/>
    </row>
    <row r="145" spans="1:7" x14ac:dyDescent="0.25">
      <c r="A145" s="70" t="s">
        <v>714</v>
      </c>
      <c r="B145" s="44" t="s">
        <v>715</v>
      </c>
      <c r="C145" s="44" t="s">
        <v>716</v>
      </c>
      <c r="D145" s="44" t="s">
        <v>717</v>
      </c>
      <c r="G145" s="48"/>
    </row>
    <row r="146" spans="1:7" x14ac:dyDescent="0.25">
      <c r="A146" s="70" t="s">
        <v>1920</v>
      </c>
      <c r="B146" s="44"/>
      <c r="C146" s="44">
        <v>1</v>
      </c>
      <c r="D146" s="44">
        <v>1</v>
      </c>
      <c r="G146" s="48"/>
    </row>
    <row r="147" spans="1:7" x14ac:dyDescent="0.25">
      <c r="A147" s="70" t="s">
        <v>723</v>
      </c>
      <c r="B147" s="44"/>
      <c r="C147" s="44">
        <v>1</v>
      </c>
      <c r="D147" s="44">
        <v>1</v>
      </c>
      <c r="G147" s="48"/>
    </row>
    <row r="148" spans="1:7" x14ac:dyDescent="0.25">
      <c r="A148" s="42"/>
      <c r="G148" s="48"/>
    </row>
    <row r="149" spans="1:7" x14ac:dyDescent="0.25">
      <c r="A149" s="42" t="s">
        <v>252</v>
      </c>
      <c r="B149" s="3" t="s">
        <v>127</v>
      </c>
      <c r="G149" s="48"/>
    </row>
    <row r="150" spans="1:7" ht="30" customHeight="1" x14ac:dyDescent="0.25">
      <c r="A150" s="43" t="s">
        <v>253</v>
      </c>
      <c r="B150" s="3" t="s">
        <v>127</v>
      </c>
      <c r="G150" s="48"/>
    </row>
    <row r="151" spans="1:7" ht="30" customHeight="1" x14ac:dyDescent="0.25">
      <c r="A151" s="43" t="s">
        <v>254</v>
      </c>
      <c r="B151" s="3" t="s">
        <v>127</v>
      </c>
      <c r="G151" s="48"/>
    </row>
    <row r="152" spans="1:7" x14ac:dyDescent="0.25">
      <c r="A152" s="42" t="s">
        <v>1259</v>
      </c>
      <c r="B152" s="65">
        <v>1.1694</v>
      </c>
      <c r="G152" s="48"/>
    </row>
    <row r="153" spans="1:7" ht="30" customHeight="1" x14ac:dyDescent="0.25">
      <c r="A153" s="43" t="s">
        <v>256</v>
      </c>
      <c r="B153" s="65">
        <v>1544.5465999999999</v>
      </c>
      <c r="G153" s="48"/>
    </row>
    <row r="154" spans="1:7" ht="30" customHeight="1" x14ac:dyDescent="0.25">
      <c r="A154" s="43" t="s">
        <v>257</v>
      </c>
      <c r="B154" s="3" t="s">
        <v>127</v>
      </c>
      <c r="G154" s="48"/>
    </row>
    <row r="155" spans="1:7" ht="30" customHeight="1" x14ac:dyDescent="0.25">
      <c r="A155" s="43" t="s">
        <v>258</v>
      </c>
      <c r="B155" s="3" t="s">
        <v>127</v>
      </c>
      <c r="G155" s="48"/>
    </row>
    <row r="156" spans="1:7" x14ac:dyDescent="0.25">
      <c r="A156" s="42" t="s">
        <v>259</v>
      </c>
      <c r="B156" s="3" t="s">
        <v>127</v>
      </c>
      <c r="G156" s="48"/>
    </row>
    <row r="157" spans="1:7" ht="15.75" customHeight="1" thickBot="1" x14ac:dyDescent="0.3">
      <c r="A157" s="66" t="s">
        <v>260</v>
      </c>
      <c r="B157" s="67" t="s">
        <v>127</v>
      </c>
      <c r="C157" s="68"/>
      <c r="D157" s="68"/>
      <c r="E157" s="68"/>
      <c r="F157" s="68"/>
      <c r="G157" s="69"/>
    </row>
    <row r="159" spans="1:7" ht="69.95" customHeight="1" x14ac:dyDescent="0.25">
      <c r="A159" s="128" t="s">
        <v>261</v>
      </c>
      <c r="B159" s="128" t="s">
        <v>262</v>
      </c>
      <c r="C159" s="128" t="s">
        <v>5</v>
      </c>
      <c r="D159" s="128" t="s">
        <v>6</v>
      </c>
    </row>
    <row r="160" spans="1:7" ht="69.95" customHeight="1" x14ac:dyDescent="0.25">
      <c r="A160" s="128" t="s">
        <v>1921</v>
      </c>
      <c r="B160" s="128"/>
      <c r="C160" s="128" t="s">
        <v>57</v>
      </c>
      <c r="D160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3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1922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1923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1263</v>
      </c>
      <c r="B10" s="18" t="s">
        <v>1264</v>
      </c>
      <c r="C10" s="18" t="s">
        <v>1189</v>
      </c>
      <c r="D10" s="7">
        <v>843984</v>
      </c>
      <c r="E10" s="8">
        <v>14618.22</v>
      </c>
      <c r="F10" s="9">
        <v>5.9900000000000002E-2</v>
      </c>
      <c r="G10" s="56"/>
    </row>
    <row r="11" spans="1:8" x14ac:dyDescent="0.25">
      <c r="A11" s="41" t="s">
        <v>1187</v>
      </c>
      <c r="B11" s="18" t="s">
        <v>1188</v>
      </c>
      <c r="C11" s="18" t="s">
        <v>1189</v>
      </c>
      <c r="D11" s="7">
        <v>932405</v>
      </c>
      <c r="E11" s="8">
        <v>11869.52</v>
      </c>
      <c r="F11" s="9">
        <v>4.87E-2</v>
      </c>
      <c r="G11" s="56"/>
    </row>
    <row r="12" spans="1:8" x14ac:dyDescent="0.25">
      <c r="A12" s="41" t="s">
        <v>1276</v>
      </c>
      <c r="B12" s="18" t="s">
        <v>1277</v>
      </c>
      <c r="C12" s="18" t="s">
        <v>1267</v>
      </c>
      <c r="D12" s="7">
        <v>594500</v>
      </c>
      <c r="E12" s="8">
        <v>11150.44</v>
      </c>
      <c r="F12" s="9">
        <v>4.5699999999999998E-2</v>
      </c>
      <c r="G12" s="56"/>
    </row>
    <row r="13" spans="1:8" x14ac:dyDescent="0.25">
      <c r="A13" s="41" t="s">
        <v>1221</v>
      </c>
      <c r="B13" s="18" t="s">
        <v>1222</v>
      </c>
      <c r="C13" s="18" t="s">
        <v>1223</v>
      </c>
      <c r="D13" s="7">
        <v>208332</v>
      </c>
      <c r="E13" s="8">
        <v>7657.35</v>
      </c>
      <c r="F13" s="9">
        <v>3.1399999999999997E-2</v>
      </c>
      <c r="G13" s="56"/>
    </row>
    <row r="14" spans="1:8" x14ac:dyDescent="0.25">
      <c r="A14" s="41" t="s">
        <v>1206</v>
      </c>
      <c r="B14" s="18" t="s">
        <v>1207</v>
      </c>
      <c r="C14" s="18" t="s">
        <v>1208</v>
      </c>
      <c r="D14" s="7">
        <v>237308</v>
      </c>
      <c r="E14" s="8">
        <v>7008.06</v>
      </c>
      <c r="F14" s="9">
        <v>2.87E-2</v>
      </c>
      <c r="G14" s="56"/>
    </row>
    <row r="15" spans="1:8" x14ac:dyDescent="0.25">
      <c r="A15" s="41" t="s">
        <v>1201</v>
      </c>
      <c r="B15" s="18" t="s">
        <v>1202</v>
      </c>
      <c r="C15" s="18" t="s">
        <v>1203</v>
      </c>
      <c r="D15" s="7">
        <v>1452412</v>
      </c>
      <c r="E15" s="8">
        <v>6437.09</v>
      </c>
      <c r="F15" s="9">
        <v>2.64E-2</v>
      </c>
      <c r="G15" s="56"/>
    </row>
    <row r="16" spans="1:8" x14ac:dyDescent="0.25">
      <c r="A16" s="41" t="s">
        <v>1327</v>
      </c>
      <c r="B16" s="18" t="s">
        <v>1328</v>
      </c>
      <c r="C16" s="18" t="s">
        <v>1329</v>
      </c>
      <c r="D16" s="7">
        <v>76548</v>
      </c>
      <c r="E16" s="8">
        <v>5798.24</v>
      </c>
      <c r="F16" s="9">
        <v>2.3800000000000002E-2</v>
      </c>
      <c r="G16" s="56"/>
    </row>
    <row r="17" spans="1:7" x14ac:dyDescent="0.25">
      <c r="A17" s="41" t="s">
        <v>1341</v>
      </c>
      <c r="B17" s="18" t="s">
        <v>1342</v>
      </c>
      <c r="C17" s="18" t="s">
        <v>1186</v>
      </c>
      <c r="D17" s="7">
        <v>174759</v>
      </c>
      <c r="E17" s="8">
        <v>5408.62</v>
      </c>
      <c r="F17" s="9">
        <v>2.2200000000000001E-2</v>
      </c>
      <c r="G17" s="56"/>
    </row>
    <row r="18" spans="1:7" x14ac:dyDescent="0.25">
      <c r="A18" s="41" t="s">
        <v>1373</v>
      </c>
      <c r="B18" s="18" t="s">
        <v>1374</v>
      </c>
      <c r="C18" s="18" t="s">
        <v>1267</v>
      </c>
      <c r="D18" s="7">
        <v>94242</v>
      </c>
      <c r="E18" s="8">
        <v>5136.57</v>
      </c>
      <c r="F18" s="9">
        <v>2.1100000000000001E-2</v>
      </c>
      <c r="G18" s="56"/>
    </row>
    <row r="19" spans="1:7" x14ac:dyDescent="0.25">
      <c r="A19" s="41" t="s">
        <v>1334</v>
      </c>
      <c r="B19" s="18" t="s">
        <v>1335</v>
      </c>
      <c r="C19" s="18" t="s">
        <v>1336</v>
      </c>
      <c r="D19" s="7">
        <v>958346</v>
      </c>
      <c r="E19" s="8">
        <v>4889</v>
      </c>
      <c r="F19" s="9">
        <v>0.02</v>
      </c>
      <c r="G19" s="56"/>
    </row>
    <row r="20" spans="1:7" x14ac:dyDescent="0.25">
      <c r="A20" s="41" t="s">
        <v>1209</v>
      </c>
      <c r="B20" s="18" t="s">
        <v>1210</v>
      </c>
      <c r="C20" s="18" t="s">
        <v>1211</v>
      </c>
      <c r="D20" s="7">
        <v>40700</v>
      </c>
      <c r="E20" s="8">
        <v>4803.41</v>
      </c>
      <c r="F20" s="9">
        <v>1.9699999999999999E-2</v>
      </c>
      <c r="G20" s="56"/>
    </row>
    <row r="21" spans="1:7" x14ac:dyDescent="0.25">
      <c r="A21" s="41" t="s">
        <v>1181</v>
      </c>
      <c r="B21" s="18" t="s">
        <v>1182</v>
      </c>
      <c r="C21" s="18" t="s">
        <v>1183</v>
      </c>
      <c r="D21" s="7">
        <v>280472</v>
      </c>
      <c r="E21" s="8">
        <v>4794.8100000000004</v>
      </c>
      <c r="F21" s="9">
        <v>1.9699999999999999E-2</v>
      </c>
      <c r="G21" s="56"/>
    </row>
    <row r="22" spans="1:7" x14ac:dyDescent="0.25">
      <c r="A22" s="41" t="s">
        <v>1184</v>
      </c>
      <c r="B22" s="18" t="s">
        <v>1185</v>
      </c>
      <c r="C22" s="18" t="s">
        <v>1186</v>
      </c>
      <c r="D22" s="7">
        <v>38222</v>
      </c>
      <c r="E22" s="8">
        <v>4718.87</v>
      </c>
      <c r="F22" s="9">
        <v>1.9300000000000001E-2</v>
      </c>
      <c r="G22" s="56"/>
    </row>
    <row r="23" spans="1:7" x14ac:dyDescent="0.25">
      <c r="A23" s="41" t="s">
        <v>1240</v>
      </c>
      <c r="B23" s="18" t="s">
        <v>1241</v>
      </c>
      <c r="C23" s="18" t="s">
        <v>1189</v>
      </c>
      <c r="D23" s="7">
        <v>577768</v>
      </c>
      <c r="E23" s="8">
        <v>4552.2299999999996</v>
      </c>
      <c r="F23" s="9">
        <v>1.8700000000000001E-2</v>
      </c>
      <c r="G23" s="56"/>
    </row>
    <row r="24" spans="1:7" x14ac:dyDescent="0.25">
      <c r="A24" s="41" t="s">
        <v>1311</v>
      </c>
      <c r="B24" s="18" t="s">
        <v>1312</v>
      </c>
      <c r="C24" s="18" t="s">
        <v>1220</v>
      </c>
      <c r="D24" s="7">
        <v>32106</v>
      </c>
      <c r="E24" s="8">
        <v>4431.58</v>
      </c>
      <c r="F24" s="9">
        <v>1.8200000000000001E-2</v>
      </c>
      <c r="G24" s="56"/>
    </row>
    <row r="25" spans="1:7" x14ac:dyDescent="0.25">
      <c r="A25" s="41" t="s">
        <v>1178</v>
      </c>
      <c r="B25" s="18" t="s">
        <v>1179</v>
      </c>
      <c r="C25" s="18" t="s">
        <v>1180</v>
      </c>
      <c r="D25" s="7">
        <v>228198</v>
      </c>
      <c r="E25" s="8">
        <v>4396.6899999999996</v>
      </c>
      <c r="F25" s="9">
        <v>1.7999999999999999E-2</v>
      </c>
      <c r="G25" s="56"/>
    </row>
    <row r="26" spans="1:7" x14ac:dyDescent="0.25">
      <c r="A26" s="41" t="s">
        <v>1780</v>
      </c>
      <c r="B26" s="18" t="s">
        <v>1781</v>
      </c>
      <c r="C26" s="18" t="s">
        <v>1329</v>
      </c>
      <c r="D26" s="7">
        <v>1530797</v>
      </c>
      <c r="E26" s="8">
        <v>4183.67</v>
      </c>
      <c r="F26" s="9">
        <v>1.72E-2</v>
      </c>
      <c r="G26" s="56"/>
    </row>
    <row r="27" spans="1:7" x14ac:dyDescent="0.25">
      <c r="A27" s="41" t="s">
        <v>1870</v>
      </c>
      <c r="B27" s="18" t="s">
        <v>1871</v>
      </c>
      <c r="C27" s="18" t="s">
        <v>1203</v>
      </c>
      <c r="D27" s="7">
        <v>543010</v>
      </c>
      <c r="E27" s="8">
        <v>3980.53</v>
      </c>
      <c r="F27" s="9">
        <v>1.6299999999999999E-2</v>
      </c>
      <c r="G27" s="56"/>
    </row>
    <row r="28" spans="1:7" x14ac:dyDescent="0.25">
      <c r="A28" s="41" t="s">
        <v>1242</v>
      </c>
      <c r="B28" s="18" t="s">
        <v>1243</v>
      </c>
      <c r="C28" s="18" t="s">
        <v>1189</v>
      </c>
      <c r="D28" s="7">
        <v>310570</v>
      </c>
      <c r="E28" s="8">
        <v>3826.84</v>
      </c>
      <c r="F28" s="9">
        <v>1.5699999999999999E-2</v>
      </c>
      <c r="G28" s="56"/>
    </row>
    <row r="29" spans="1:7" x14ac:dyDescent="0.25">
      <c r="A29" s="41" t="s">
        <v>1286</v>
      </c>
      <c r="B29" s="18" t="s">
        <v>1287</v>
      </c>
      <c r="C29" s="18" t="s">
        <v>1283</v>
      </c>
      <c r="D29" s="7">
        <v>48756</v>
      </c>
      <c r="E29" s="8">
        <v>3755.67</v>
      </c>
      <c r="F29" s="9">
        <v>1.54E-2</v>
      </c>
      <c r="G29" s="56"/>
    </row>
    <row r="30" spans="1:7" x14ac:dyDescent="0.25">
      <c r="A30" s="41" t="s">
        <v>1909</v>
      </c>
      <c r="B30" s="18" t="s">
        <v>1910</v>
      </c>
      <c r="C30" s="18" t="s">
        <v>1283</v>
      </c>
      <c r="D30" s="7">
        <v>2384008</v>
      </c>
      <c r="E30" s="8">
        <v>3672.8</v>
      </c>
      <c r="F30" s="9">
        <v>1.5100000000000001E-2</v>
      </c>
      <c r="G30" s="56"/>
    </row>
    <row r="31" spans="1:7" x14ac:dyDescent="0.25">
      <c r="A31" s="41" t="s">
        <v>1527</v>
      </c>
      <c r="B31" s="18" t="s">
        <v>1528</v>
      </c>
      <c r="C31" s="18" t="s">
        <v>1319</v>
      </c>
      <c r="D31" s="7">
        <v>115720</v>
      </c>
      <c r="E31" s="8">
        <v>3657.85</v>
      </c>
      <c r="F31" s="9">
        <v>1.4999999999999999E-2</v>
      </c>
      <c r="G31" s="56"/>
    </row>
    <row r="32" spans="1:7" x14ac:dyDescent="0.25">
      <c r="A32" s="41" t="s">
        <v>1430</v>
      </c>
      <c r="B32" s="18" t="s">
        <v>1431</v>
      </c>
      <c r="C32" s="18" t="s">
        <v>1194</v>
      </c>
      <c r="D32" s="7">
        <v>117122</v>
      </c>
      <c r="E32" s="8">
        <v>3464.82</v>
      </c>
      <c r="F32" s="9">
        <v>1.4200000000000001E-2</v>
      </c>
      <c r="G32" s="56"/>
    </row>
    <row r="33" spans="1:7" x14ac:dyDescent="0.25">
      <c r="A33" s="41" t="s">
        <v>1363</v>
      </c>
      <c r="B33" s="18" t="s">
        <v>1364</v>
      </c>
      <c r="C33" s="18" t="s">
        <v>1283</v>
      </c>
      <c r="D33" s="7">
        <v>96594</v>
      </c>
      <c r="E33" s="8">
        <v>3455.12</v>
      </c>
      <c r="F33" s="9">
        <v>1.4200000000000001E-2</v>
      </c>
      <c r="G33" s="56"/>
    </row>
    <row r="34" spans="1:7" x14ac:dyDescent="0.25">
      <c r="A34" s="41" t="s">
        <v>1375</v>
      </c>
      <c r="B34" s="18" t="s">
        <v>1376</v>
      </c>
      <c r="C34" s="18" t="s">
        <v>1283</v>
      </c>
      <c r="D34" s="7">
        <v>207502</v>
      </c>
      <c r="E34" s="8">
        <v>3336.63</v>
      </c>
      <c r="F34" s="9">
        <v>1.37E-2</v>
      </c>
      <c r="G34" s="56"/>
    </row>
    <row r="35" spans="1:7" x14ac:dyDescent="0.25">
      <c r="A35" s="41" t="s">
        <v>1265</v>
      </c>
      <c r="B35" s="18" t="s">
        <v>1266</v>
      </c>
      <c r="C35" s="18" t="s">
        <v>1267</v>
      </c>
      <c r="D35" s="7">
        <v>77096</v>
      </c>
      <c r="E35" s="8">
        <v>3290.84</v>
      </c>
      <c r="F35" s="9">
        <v>1.35E-2</v>
      </c>
      <c r="G35" s="56"/>
    </row>
    <row r="36" spans="1:7" x14ac:dyDescent="0.25">
      <c r="A36" s="41" t="s">
        <v>1776</v>
      </c>
      <c r="B36" s="18" t="s">
        <v>1777</v>
      </c>
      <c r="C36" s="18" t="s">
        <v>1197</v>
      </c>
      <c r="D36" s="7">
        <v>488751</v>
      </c>
      <c r="E36" s="8">
        <v>3055.67</v>
      </c>
      <c r="F36" s="9">
        <v>1.2500000000000001E-2</v>
      </c>
      <c r="G36" s="56"/>
    </row>
    <row r="37" spans="1:7" x14ac:dyDescent="0.25">
      <c r="A37" s="41" t="s">
        <v>1924</v>
      </c>
      <c r="B37" s="18" t="s">
        <v>1925</v>
      </c>
      <c r="C37" s="18" t="s">
        <v>1200</v>
      </c>
      <c r="D37" s="7">
        <v>330326</v>
      </c>
      <c r="E37" s="8">
        <v>3044.61</v>
      </c>
      <c r="F37" s="9">
        <v>1.2500000000000001E-2</v>
      </c>
      <c r="G37" s="56"/>
    </row>
    <row r="38" spans="1:7" x14ac:dyDescent="0.25">
      <c r="A38" s="41" t="s">
        <v>1216</v>
      </c>
      <c r="B38" s="18" t="s">
        <v>1217</v>
      </c>
      <c r="C38" s="18" t="s">
        <v>1186</v>
      </c>
      <c r="D38" s="7">
        <v>103178</v>
      </c>
      <c r="E38" s="8">
        <v>2930.1</v>
      </c>
      <c r="F38" s="9">
        <v>1.2E-2</v>
      </c>
      <c r="G38" s="56"/>
    </row>
    <row r="39" spans="1:7" x14ac:dyDescent="0.25">
      <c r="A39" s="41" t="s">
        <v>1926</v>
      </c>
      <c r="B39" s="18" t="s">
        <v>1927</v>
      </c>
      <c r="C39" s="18" t="s">
        <v>1928</v>
      </c>
      <c r="D39" s="7">
        <v>180314</v>
      </c>
      <c r="E39" s="8">
        <v>2921</v>
      </c>
      <c r="F39" s="9">
        <v>1.2E-2</v>
      </c>
      <c r="G39" s="56"/>
    </row>
    <row r="40" spans="1:7" x14ac:dyDescent="0.25">
      <c r="A40" s="41" t="s">
        <v>1905</v>
      </c>
      <c r="B40" s="18" t="s">
        <v>1906</v>
      </c>
      <c r="C40" s="18" t="s">
        <v>1283</v>
      </c>
      <c r="D40" s="7">
        <v>54747</v>
      </c>
      <c r="E40" s="8">
        <v>2885.8</v>
      </c>
      <c r="F40" s="9">
        <v>1.18E-2</v>
      </c>
      <c r="G40" s="56"/>
    </row>
    <row r="41" spans="1:7" x14ac:dyDescent="0.25">
      <c r="A41" s="41" t="s">
        <v>1436</v>
      </c>
      <c r="B41" s="18" t="s">
        <v>1437</v>
      </c>
      <c r="C41" s="18" t="s">
        <v>1231</v>
      </c>
      <c r="D41" s="7">
        <v>35668</v>
      </c>
      <c r="E41" s="8">
        <v>2873.06</v>
      </c>
      <c r="F41" s="9">
        <v>1.18E-2</v>
      </c>
      <c r="G41" s="56"/>
    </row>
    <row r="42" spans="1:7" x14ac:dyDescent="0.25">
      <c r="A42" s="41" t="s">
        <v>1345</v>
      </c>
      <c r="B42" s="18" t="s">
        <v>1346</v>
      </c>
      <c r="C42" s="18" t="s">
        <v>1267</v>
      </c>
      <c r="D42" s="7">
        <v>40005</v>
      </c>
      <c r="E42" s="8">
        <v>2806.93</v>
      </c>
      <c r="F42" s="9">
        <v>1.15E-2</v>
      </c>
      <c r="G42" s="56"/>
    </row>
    <row r="43" spans="1:7" x14ac:dyDescent="0.25">
      <c r="A43" s="41" t="s">
        <v>1397</v>
      </c>
      <c r="B43" s="18" t="s">
        <v>1398</v>
      </c>
      <c r="C43" s="18" t="s">
        <v>1399</v>
      </c>
      <c r="D43" s="7">
        <v>47618</v>
      </c>
      <c r="E43" s="8">
        <v>2695.32</v>
      </c>
      <c r="F43" s="9">
        <v>1.0999999999999999E-2</v>
      </c>
      <c r="G43" s="56"/>
    </row>
    <row r="44" spans="1:7" x14ac:dyDescent="0.25">
      <c r="A44" s="41" t="s">
        <v>1929</v>
      </c>
      <c r="B44" s="18" t="s">
        <v>1930</v>
      </c>
      <c r="C44" s="18" t="s">
        <v>1329</v>
      </c>
      <c r="D44" s="7">
        <v>31523</v>
      </c>
      <c r="E44" s="8">
        <v>2553.58</v>
      </c>
      <c r="F44" s="9">
        <v>1.0500000000000001E-2</v>
      </c>
      <c r="G44" s="56"/>
    </row>
    <row r="45" spans="1:7" x14ac:dyDescent="0.25">
      <c r="A45" s="41" t="s">
        <v>1517</v>
      </c>
      <c r="B45" s="18" t="s">
        <v>1518</v>
      </c>
      <c r="C45" s="18" t="s">
        <v>1246</v>
      </c>
      <c r="D45" s="7">
        <v>1198989</v>
      </c>
      <c r="E45" s="8">
        <v>2534.54</v>
      </c>
      <c r="F45" s="9">
        <v>1.04E-2</v>
      </c>
      <c r="G45" s="56"/>
    </row>
    <row r="46" spans="1:7" x14ac:dyDescent="0.25">
      <c r="A46" s="41" t="s">
        <v>1511</v>
      </c>
      <c r="B46" s="18" t="s">
        <v>1512</v>
      </c>
      <c r="C46" s="18" t="s">
        <v>1267</v>
      </c>
      <c r="D46" s="7">
        <v>140561</v>
      </c>
      <c r="E46" s="8">
        <v>2524.62</v>
      </c>
      <c r="F46" s="9">
        <v>1.03E-2</v>
      </c>
      <c r="G46" s="56"/>
    </row>
    <row r="47" spans="1:7" x14ac:dyDescent="0.25">
      <c r="A47" s="41" t="s">
        <v>1432</v>
      </c>
      <c r="B47" s="18" t="s">
        <v>1433</v>
      </c>
      <c r="C47" s="18" t="s">
        <v>1306</v>
      </c>
      <c r="D47" s="7">
        <v>242128</v>
      </c>
      <c r="E47" s="8">
        <v>2517.2800000000002</v>
      </c>
      <c r="F47" s="9">
        <v>1.03E-2</v>
      </c>
      <c r="G47" s="56"/>
    </row>
    <row r="48" spans="1:7" x14ac:dyDescent="0.25">
      <c r="A48" s="41" t="s">
        <v>1473</v>
      </c>
      <c r="B48" s="18" t="s">
        <v>1474</v>
      </c>
      <c r="C48" s="18" t="s">
        <v>1220</v>
      </c>
      <c r="D48" s="7">
        <v>123359</v>
      </c>
      <c r="E48" s="8">
        <v>2483.09</v>
      </c>
      <c r="F48" s="9">
        <v>1.0200000000000001E-2</v>
      </c>
      <c r="G48" s="56"/>
    </row>
    <row r="49" spans="1:7" x14ac:dyDescent="0.25">
      <c r="A49" s="41" t="s">
        <v>1931</v>
      </c>
      <c r="B49" s="18" t="s">
        <v>1932</v>
      </c>
      <c r="C49" s="18" t="s">
        <v>1283</v>
      </c>
      <c r="D49" s="7">
        <v>208683</v>
      </c>
      <c r="E49" s="8">
        <v>2475.8200000000002</v>
      </c>
      <c r="F49" s="9">
        <v>1.01E-2</v>
      </c>
      <c r="G49" s="56"/>
    </row>
    <row r="50" spans="1:7" x14ac:dyDescent="0.25">
      <c r="A50" s="41" t="s">
        <v>1218</v>
      </c>
      <c r="B50" s="18" t="s">
        <v>1219</v>
      </c>
      <c r="C50" s="18" t="s">
        <v>1220</v>
      </c>
      <c r="D50" s="7">
        <v>64021</v>
      </c>
      <c r="E50" s="8">
        <v>2448.13</v>
      </c>
      <c r="F50" s="9">
        <v>0.01</v>
      </c>
      <c r="G50" s="56"/>
    </row>
    <row r="51" spans="1:7" x14ac:dyDescent="0.25">
      <c r="A51" s="41" t="s">
        <v>1238</v>
      </c>
      <c r="B51" s="18" t="s">
        <v>1239</v>
      </c>
      <c r="C51" s="18" t="s">
        <v>1186</v>
      </c>
      <c r="D51" s="7">
        <v>250403</v>
      </c>
      <c r="E51" s="8">
        <v>2440.5500000000002</v>
      </c>
      <c r="F51" s="9">
        <v>0.01</v>
      </c>
      <c r="G51" s="56"/>
    </row>
    <row r="52" spans="1:7" x14ac:dyDescent="0.25">
      <c r="A52" s="41" t="s">
        <v>1405</v>
      </c>
      <c r="B52" s="18" t="s">
        <v>1406</v>
      </c>
      <c r="C52" s="18" t="s">
        <v>1267</v>
      </c>
      <c r="D52" s="7">
        <v>149554</v>
      </c>
      <c r="E52" s="8">
        <v>2358.77</v>
      </c>
      <c r="F52" s="9">
        <v>9.7000000000000003E-3</v>
      </c>
      <c r="G52" s="56"/>
    </row>
    <row r="53" spans="1:7" x14ac:dyDescent="0.25">
      <c r="A53" s="41" t="s">
        <v>1933</v>
      </c>
      <c r="B53" s="18" t="s">
        <v>1934</v>
      </c>
      <c r="C53" s="18" t="s">
        <v>1394</v>
      </c>
      <c r="D53" s="7">
        <v>113575</v>
      </c>
      <c r="E53" s="8">
        <v>2323.12</v>
      </c>
      <c r="F53" s="9">
        <v>9.4999999999999998E-3</v>
      </c>
      <c r="G53" s="56"/>
    </row>
    <row r="54" spans="1:7" x14ac:dyDescent="0.25">
      <c r="A54" s="41" t="s">
        <v>1888</v>
      </c>
      <c r="B54" s="18" t="s">
        <v>1889</v>
      </c>
      <c r="C54" s="18" t="s">
        <v>1234</v>
      </c>
      <c r="D54" s="7">
        <v>53943</v>
      </c>
      <c r="E54" s="8">
        <v>2318.09</v>
      </c>
      <c r="F54" s="9">
        <v>9.4999999999999998E-3</v>
      </c>
      <c r="G54" s="56"/>
    </row>
    <row r="55" spans="1:7" x14ac:dyDescent="0.25">
      <c r="A55" s="41" t="s">
        <v>1935</v>
      </c>
      <c r="B55" s="18" t="s">
        <v>1936</v>
      </c>
      <c r="C55" s="18" t="s">
        <v>1180</v>
      </c>
      <c r="D55" s="7">
        <v>190583</v>
      </c>
      <c r="E55" s="8">
        <v>2297.48</v>
      </c>
      <c r="F55" s="9">
        <v>9.4000000000000004E-3</v>
      </c>
      <c r="G55" s="56"/>
    </row>
    <row r="56" spans="1:7" x14ac:dyDescent="0.25">
      <c r="A56" s="41" t="s">
        <v>1353</v>
      </c>
      <c r="B56" s="18" t="s">
        <v>1354</v>
      </c>
      <c r="C56" s="18" t="s">
        <v>1355</v>
      </c>
      <c r="D56" s="7">
        <v>887856</v>
      </c>
      <c r="E56" s="8">
        <v>2174.4499999999998</v>
      </c>
      <c r="F56" s="9">
        <v>8.8999999999999999E-3</v>
      </c>
      <c r="G56" s="56"/>
    </row>
    <row r="57" spans="1:7" x14ac:dyDescent="0.25">
      <c r="A57" s="41" t="s">
        <v>1381</v>
      </c>
      <c r="B57" s="18" t="s">
        <v>1382</v>
      </c>
      <c r="C57" s="18" t="s">
        <v>1231</v>
      </c>
      <c r="D57" s="7">
        <v>747105</v>
      </c>
      <c r="E57" s="8">
        <v>2089.65</v>
      </c>
      <c r="F57" s="9">
        <v>8.6E-3</v>
      </c>
      <c r="G57" s="56"/>
    </row>
    <row r="58" spans="1:7" x14ac:dyDescent="0.25">
      <c r="A58" s="41" t="s">
        <v>1937</v>
      </c>
      <c r="B58" s="18" t="s">
        <v>1938</v>
      </c>
      <c r="C58" s="18" t="s">
        <v>1220</v>
      </c>
      <c r="D58" s="7">
        <v>139205</v>
      </c>
      <c r="E58" s="8">
        <v>2040.61</v>
      </c>
      <c r="F58" s="9">
        <v>8.3999999999999995E-3</v>
      </c>
      <c r="G58" s="56"/>
    </row>
    <row r="59" spans="1:7" x14ac:dyDescent="0.25">
      <c r="A59" s="41" t="s">
        <v>1302</v>
      </c>
      <c r="B59" s="18" t="s">
        <v>1303</v>
      </c>
      <c r="C59" s="18" t="s">
        <v>1283</v>
      </c>
      <c r="D59" s="7">
        <v>406598</v>
      </c>
      <c r="E59" s="8">
        <v>1984.4</v>
      </c>
      <c r="F59" s="9">
        <v>8.0999999999999996E-3</v>
      </c>
      <c r="G59" s="56"/>
    </row>
    <row r="60" spans="1:7" x14ac:dyDescent="0.25">
      <c r="A60" s="41" t="s">
        <v>1295</v>
      </c>
      <c r="B60" s="18" t="s">
        <v>1296</v>
      </c>
      <c r="C60" s="18" t="s">
        <v>1292</v>
      </c>
      <c r="D60" s="7">
        <v>695272</v>
      </c>
      <c r="E60" s="8">
        <v>1982.22</v>
      </c>
      <c r="F60" s="9">
        <v>8.0999999999999996E-3</v>
      </c>
      <c r="G60" s="56"/>
    </row>
    <row r="61" spans="1:7" x14ac:dyDescent="0.25">
      <c r="A61" s="41" t="s">
        <v>1413</v>
      </c>
      <c r="B61" s="18" t="s">
        <v>1414</v>
      </c>
      <c r="C61" s="18" t="s">
        <v>1180</v>
      </c>
      <c r="D61" s="7">
        <v>113703</v>
      </c>
      <c r="E61" s="8">
        <v>1880.76</v>
      </c>
      <c r="F61" s="9">
        <v>7.7000000000000002E-3</v>
      </c>
      <c r="G61" s="56"/>
    </row>
    <row r="62" spans="1:7" x14ac:dyDescent="0.25">
      <c r="A62" s="41" t="s">
        <v>1900</v>
      </c>
      <c r="B62" s="18" t="s">
        <v>1901</v>
      </c>
      <c r="C62" s="18" t="s">
        <v>1804</v>
      </c>
      <c r="D62" s="7">
        <v>148049</v>
      </c>
      <c r="E62" s="8">
        <v>1808.94</v>
      </c>
      <c r="F62" s="9">
        <v>7.4000000000000003E-3</v>
      </c>
      <c r="G62" s="56"/>
    </row>
    <row r="63" spans="1:7" x14ac:dyDescent="0.25">
      <c r="A63" s="41" t="s">
        <v>1198</v>
      </c>
      <c r="B63" s="18" t="s">
        <v>1199</v>
      </c>
      <c r="C63" s="18" t="s">
        <v>1200</v>
      </c>
      <c r="D63" s="7">
        <v>28214</v>
      </c>
      <c r="E63" s="8">
        <v>1788.25</v>
      </c>
      <c r="F63" s="9">
        <v>7.3000000000000001E-3</v>
      </c>
      <c r="G63" s="56"/>
    </row>
    <row r="64" spans="1:7" x14ac:dyDescent="0.25">
      <c r="A64" s="41" t="s">
        <v>1778</v>
      </c>
      <c r="B64" s="18" t="s">
        <v>1779</v>
      </c>
      <c r="C64" s="18" t="s">
        <v>1231</v>
      </c>
      <c r="D64" s="7">
        <v>227069</v>
      </c>
      <c r="E64" s="8">
        <v>1723.57</v>
      </c>
      <c r="F64" s="9">
        <v>7.1000000000000004E-3</v>
      </c>
      <c r="G64" s="56"/>
    </row>
    <row r="65" spans="1:7" x14ac:dyDescent="0.25">
      <c r="A65" s="41" t="s">
        <v>1939</v>
      </c>
      <c r="B65" s="18" t="s">
        <v>1940</v>
      </c>
      <c r="C65" s="18" t="s">
        <v>1220</v>
      </c>
      <c r="D65" s="7">
        <v>73480</v>
      </c>
      <c r="E65" s="8">
        <v>1682.4</v>
      </c>
      <c r="F65" s="9">
        <v>6.8999999999999999E-3</v>
      </c>
      <c r="G65" s="56"/>
    </row>
    <row r="66" spans="1:7" x14ac:dyDescent="0.25">
      <c r="A66" s="41" t="s">
        <v>1204</v>
      </c>
      <c r="B66" s="18" t="s">
        <v>1205</v>
      </c>
      <c r="C66" s="18" t="s">
        <v>1186</v>
      </c>
      <c r="D66" s="7">
        <v>12642</v>
      </c>
      <c r="E66" s="8">
        <v>1673.55</v>
      </c>
      <c r="F66" s="9">
        <v>6.8999999999999999E-3</v>
      </c>
      <c r="G66" s="56"/>
    </row>
    <row r="67" spans="1:7" x14ac:dyDescent="0.25">
      <c r="A67" s="41" t="s">
        <v>1214</v>
      </c>
      <c r="B67" s="18" t="s">
        <v>1215</v>
      </c>
      <c r="C67" s="18" t="s">
        <v>1200</v>
      </c>
      <c r="D67" s="7">
        <v>58758</v>
      </c>
      <c r="E67" s="8">
        <v>1580.56</v>
      </c>
      <c r="F67" s="9">
        <v>6.4999999999999997E-3</v>
      </c>
      <c r="G67" s="56"/>
    </row>
    <row r="68" spans="1:7" x14ac:dyDescent="0.25">
      <c r="A68" s="41" t="s">
        <v>1941</v>
      </c>
      <c r="B68" s="18" t="s">
        <v>1942</v>
      </c>
      <c r="C68" s="18" t="s">
        <v>1189</v>
      </c>
      <c r="D68" s="7">
        <v>676251</v>
      </c>
      <c r="E68" s="8">
        <v>1450.96</v>
      </c>
      <c r="F68" s="9">
        <v>5.8999999999999999E-3</v>
      </c>
      <c r="G68" s="56"/>
    </row>
    <row r="69" spans="1:7" x14ac:dyDescent="0.25">
      <c r="A69" s="41" t="s">
        <v>1943</v>
      </c>
      <c r="B69" s="18" t="s">
        <v>1944</v>
      </c>
      <c r="C69" s="18" t="s">
        <v>1223</v>
      </c>
      <c r="D69" s="7">
        <v>21262</v>
      </c>
      <c r="E69" s="8">
        <v>1426.69</v>
      </c>
      <c r="F69" s="9">
        <v>5.7999999999999996E-3</v>
      </c>
      <c r="G69" s="56"/>
    </row>
    <row r="70" spans="1:7" x14ac:dyDescent="0.25">
      <c r="A70" s="41" t="s">
        <v>1395</v>
      </c>
      <c r="B70" s="18" t="s">
        <v>1396</v>
      </c>
      <c r="C70" s="18" t="s">
        <v>1189</v>
      </c>
      <c r="D70" s="7">
        <v>702259</v>
      </c>
      <c r="E70" s="8">
        <v>1381.55</v>
      </c>
      <c r="F70" s="9">
        <v>5.7000000000000002E-3</v>
      </c>
      <c r="G70" s="56"/>
    </row>
    <row r="71" spans="1:7" x14ac:dyDescent="0.25">
      <c r="A71" s="41" t="s">
        <v>1945</v>
      </c>
      <c r="B71" s="18" t="s">
        <v>1946</v>
      </c>
      <c r="C71" s="18" t="s">
        <v>1504</v>
      </c>
      <c r="D71" s="7">
        <v>223574</v>
      </c>
      <c r="E71" s="8">
        <v>1375.2</v>
      </c>
      <c r="F71" s="9">
        <v>5.5999999999999999E-3</v>
      </c>
      <c r="G71" s="56"/>
    </row>
    <row r="72" spans="1:7" x14ac:dyDescent="0.25">
      <c r="A72" s="41" t="s">
        <v>1497</v>
      </c>
      <c r="B72" s="18" t="s">
        <v>1498</v>
      </c>
      <c r="C72" s="18" t="s">
        <v>1180</v>
      </c>
      <c r="D72" s="7">
        <v>84378</v>
      </c>
      <c r="E72" s="8">
        <v>1264.07</v>
      </c>
      <c r="F72" s="9">
        <v>5.1999999999999998E-3</v>
      </c>
      <c r="G72" s="56"/>
    </row>
    <row r="73" spans="1:7" x14ac:dyDescent="0.25">
      <c r="A73" s="41" t="s">
        <v>1489</v>
      </c>
      <c r="B73" s="18" t="s">
        <v>1490</v>
      </c>
      <c r="C73" s="18" t="s">
        <v>1391</v>
      </c>
      <c r="D73" s="7">
        <v>172525</v>
      </c>
      <c r="E73" s="8">
        <v>1181.28</v>
      </c>
      <c r="F73" s="9">
        <v>4.7999999999999996E-3</v>
      </c>
      <c r="G73" s="56"/>
    </row>
    <row r="74" spans="1:7" x14ac:dyDescent="0.25">
      <c r="A74" s="41" t="s">
        <v>1297</v>
      </c>
      <c r="B74" s="18" t="s">
        <v>1298</v>
      </c>
      <c r="C74" s="18" t="s">
        <v>1299</v>
      </c>
      <c r="D74" s="7">
        <v>151738</v>
      </c>
      <c r="E74" s="8">
        <v>1147.44</v>
      </c>
      <c r="F74" s="9">
        <v>4.7000000000000002E-3</v>
      </c>
      <c r="G74" s="56"/>
    </row>
    <row r="75" spans="1:7" x14ac:dyDescent="0.25">
      <c r="A75" s="41" t="s">
        <v>1229</v>
      </c>
      <c r="B75" s="18" t="s">
        <v>1230</v>
      </c>
      <c r="C75" s="18" t="s">
        <v>1231</v>
      </c>
      <c r="D75" s="7">
        <v>15724</v>
      </c>
      <c r="E75" s="8">
        <v>1139.99</v>
      </c>
      <c r="F75" s="9">
        <v>4.7000000000000002E-3</v>
      </c>
      <c r="G75" s="56"/>
    </row>
    <row r="76" spans="1:7" x14ac:dyDescent="0.25">
      <c r="A76" s="41" t="s">
        <v>1360</v>
      </c>
      <c r="B76" s="18" t="s">
        <v>1361</v>
      </c>
      <c r="C76" s="18" t="s">
        <v>1362</v>
      </c>
      <c r="D76" s="7">
        <v>14683</v>
      </c>
      <c r="E76" s="8">
        <v>1129.1400000000001</v>
      </c>
      <c r="F76" s="9">
        <v>4.5999999999999999E-3</v>
      </c>
      <c r="G76" s="56"/>
    </row>
    <row r="77" spans="1:7" x14ac:dyDescent="0.25">
      <c r="A77" s="41" t="s">
        <v>1471</v>
      </c>
      <c r="B77" s="18" t="s">
        <v>1472</v>
      </c>
      <c r="C77" s="18" t="s">
        <v>1226</v>
      </c>
      <c r="D77" s="7">
        <v>60902</v>
      </c>
      <c r="E77" s="8">
        <v>1123.03</v>
      </c>
      <c r="F77" s="9">
        <v>4.5999999999999999E-3</v>
      </c>
      <c r="G77" s="56"/>
    </row>
    <row r="78" spans="1:7" x14ac:dyDescent="0.25">
      <c r="A78" s="41" t="s">
        <v>1190</v>
      </c>
      <c r="B78" s="18" t="s">
        <v>1191</v>
      </c>
      <c r="C78" s="18" t="s">
        <v>1180</v>
      </c>
      <c r="D78" s="7">
        <v>51180</v>
      </c>
      <c r="E78" s="8">
        <v>1121.4000000000001</v>
      </c>
      <c r="F78" s="9">
        <v>4.5999999999999999E-3</v>
      </c>
      <c r="G78" s="56"/>
    </row>
    <row r="79" spans="1:7" x14ac:dyDescent="0.25">
      <c r="A79" s="41" t="s">
        <v>1232</v>
      </c>
      <c r="B79" s="18" t="s">
        <v>1233</v>
      </c>
      <c r="C79" s="18" t="s">
        <v>1234</v>
      </c>
      <c r="D79" s="7">
        <v>29272</v>
      </c>
      <c r="E79" s="8">
        <v>1114.1099999999999</v>
      </c>
      <c r="F79" s="9">
        <v>4.5999999999999999E-3</v>
      </c>
      <c r="G79" s="56"/>
    </row>
    <row r="80" spans="1:7" x14ac:dyDescent="0.25">
      <c r="A80" s="41" t="s">
        <v>1947</v>
      </c>
      <c r="B80" s="18" t="s">
        <v>1948</v>
      </c>
      <c r="C80" s="18" t="s">
        <v>1246</v>
      </c>
      <c r="D80" s="7">
        <v>46183</v>
      </c>
      <c r="E80" s="8">
        <v>1108.74</v>
      </c>
      <c r="F80" s="9">
        <v>4.4999999999999997E-3</v>
      </c>
      <c r="G80" s="56"/>
    </row>
    <row r="81" spans="1:7" x14ac:dyDescent="0.25">
      <c r="A81" s="41" t="s">
        <v>1796</v>
      </c>
      <c r="B81" s="18" t="s">
        <v>1797</v>
      </c>
      <c r="C81" s="18" t="s">
        <v>1189</v>
      </c>
      <c r="D81" s="7">
        <v>206837</v>
      </c>
      <c r="E81" s="8">
        <v>1083.93</v>
      </c>
      <c r="F81" s="9">
        <v>4.4000000000000003E-3</v>
      </c>
      <c r="G81" s="56"/>
    </row>
    <row r="82" spans="1:7" x14ac:dyDescent="0.25">
      <c r="A82" s="41" t="s">
        <v>1868</v>
      </c>
      <c r="B82" s="18" t="s">
        <v>1869</v>
      </c>
      <c r="C82" s="18" t="s">
        <v>1292</v>
      </c>
      <c r="D82" s="7">
        <v>84754</v>
      </c>
      <c r="E82" s="8">
        <v>983.15</v>
      </c>
      <c r="F82" s="9">
        <v>4.0000000000000001E-3</v>
      </c>
      <c r="G82" s="56"/>
    </row>
    <row r="83" spans="1:7" x14ac:dyDescent="0.25">
      <c r="A83" s="41" t="s">
        <v>1309</v>
      </c>
      <c r="B83" s="18" t="s">
        <v>1310</v>
      </c>
      <c r="C83" s="18" t="s">
        <v>1183</v>
      </c>
      <c r="D83" s="7">
        <v>241887</v>
      </c>
      <c r="E83" s="8">
        <v>949.53</v>
      </c>
      <c r="F83" s="9">
        <v>3.8999999999999998E-3</v>
      </c>
      <c r="G83" s="56"/>
    </row>
    <row r="84" spans="1:7" x14ac:dyDescent="0.25">
      <c r="A84" s="57" t="s">
        <v>130</v>
      </c>
      <c r="B84" s="19"/>
      <c r="C84" s="19"/>
      <c r="D84" s="10"/>
      <c r="E84" s="21">
        <v>238172.6</v>
      </c>
      <c r="F84" s="22">
        <v>0.97629999999999995</v>
      </c>
      <c r="G84" s="58"/>
    </row>
    <row r="85" spans="1:7" x14ac:dyDescent="0.25">
      <c r="A85" s="57" t="s">
        <v>1256</v>
      </c>
      <c r="B85" s="18"/>
      <c r="C85" s="18"/>
      <c r="D85" s="7"/>
      <c r="E85" s="8"/>
      <c r="F85" s="9"/>
      <c r="G85" s="56"/>
    </row>
    <row r="86" spans="1:7" x14ac:dyDescent="0.25">
      <c r="A86" s="57" t="s">
        <v>130</v>
      </c>
      <c r="B86" s="18"/>
      <c r="C86" s="18"/>
      <c r="D86" s="7"/>
      <c r="E86" s="23" t="s">
        <v>127</v>
      </c>
      <c r="F86" s="24" t="s">
        <v>127</v>
      </c>
      <c r="G86" s="56"/>
    </row>
    <row r="87" spans="1:7" x14ac:dyDescent="0.25">
      <c r="A87" s="59" t="s">
        <v>142</v>
      </c>
      <c r="B87" s="38"/>
      <c r="C87" s="38"/>
      <c r="D87" s="39"/>
      <c r="E87" s="15">
        <v>238172.6</v>
      </c>
      <c r="F87" s="16">
        <v>0.97629999999999995</v>
      </c>
      <c r="G87" s="58"/>
    </row>
    <row r="88" spans="1:7" x14ac:dyDescent="0.25">
      <c r="A88" s="41"/>
      <c r="B88" s="18"/>
      <c r="C88" s="18"/>
      <c r="D88" s="7"/>
      <c r="E88" s="8"/>
      <c r="F88" s="9"/>
      <c r="G88" s="56"/>
    </row>
    <row r="89" spans="1:7" x14ac:dyDescent="0.25">
      <c r="A89" s="41"/>
      <c r="B89" s="18"/>
      <c r="C89" s="18"/>
      <c r="D89" s="7"/>
      <c r="E89" s="8"/>
      <c r="F89" s="9"/>
      <c r="G89" s="56"/>
    </row>
    <row r="90" spans="1:7" x14ac:dyDescent="0.25">
      <c r="A90" s="57" t="s">
        <v>216</v>
      </c>
      <c r="B90" s="18"/>
      <c r="C90" s="18"/>
      <c r="D90" s="7"/>
      <c r="E90" s="8"/>
      <c r="F90" s="9"/>
      <c r="G90" s="56"/>
    </row>
    <row r="91" spans="1:7" x14ac:dyDescent="0.25">
      <c r="A91" s="41" t="s">
        <v>217</v>
      </c>
      <c r="B91" s="18"/>
      <c r="C91" s="18"/>
      <c r="D91" s="7"/>
      <c r="E91" s="8">
        <v>6013.9</v>
      </c>
      <c r="F91" s="9">
        <v>2.47E-2</v>
      </c>
      <c r="G91" s="56">
        <v>6.6513000000000003E-2</v>
      </c>
    </row>
    <row r="92" spans="1:7" x14ac:dyDescent="0.25">
      <c r="A92" s="57" t="s">
        <v>130</v>
      </c>
      <c r="B92" s="19"/>
      <c r="C92" s="19"/>
      <c r="D92" s="10"/>
      <c r="E92" s="21">
        <v>6013.9</v>
      </c>
      <c r="F92" s="22">
        <v>2.47E-2</v>
      </c>
      <c r="G92" s="58"/>
    </row>
    <row r="93" spans="1:7" x14ac:dyDescent="0.25">
      <c r="A93" s="41"/>
      <c r="B93" s="18"/>
      <c r="C93" s="18"/>
      <c r="D93" s="7"/>
      <c r="E93" s="8"/>
      <c r="F93" s="9"/>
      <c r="G93" s="56"/>
    </row>
    <row r="94" spans="1:7" x14ac:dyDescent="0.25">
      <c r="A94" s="59" t="s">
        <v>142</v>
      </c>
      <c r="B94" s="38"/>
      <c r="C94" s="38"/>
      <c r="D94" s="39"/>
      <c r="E94" s="21">
        <v>6013.9</v>
      </c>
      <c r="F94" s="22">
        <v>2.47E-2</v>
      </c>
      <c r="G94" s="58"/>
    </row>
    <row r="95" spans="1:7" x14ac:dyDescent="0.25">
      <c r="A95" s="41" t="s">
        <v>218</v>
      </c>
      <c r="B95" s="18"/>
      <c r="C95" s="18"/>
      <c r="D95" s="7"/>
      <c r="E95" s="8">
        <v>1.0958981000000001</v>
      </c>
      <c r="F95" s="31" t="s">
        <v>895</v>
      </c>
      <c r="G95" s="56"/>
    </row>
    <row r="96" spans="1:7" x14ac:dyDescent="0.25">
      <c r="A96" s="41" t="s">
        <v>219</v>
      </c>
      <c r="B96" s="18"/>
      <c r="C96" s="18"/>
      <c r="D96" s="7"/>
      <c r="E96" s="12">
        <v>-253.14589810000001</v>
      </c>
      <c r="F96" s="13">
        <v>-1.0039999999999999E-3</v>
      </c>
      <c r="G96" s="56">
        <v>6.6513000000000003E-2</v>
      </c>
    </row>
    <row r="97" spans="1:7" x14ac:dyDescent="0.25">
      <c r="A97" s="60" t="s">
        <v>220</v>
      </c>
      <c r="B97" s="20"/>
      <c r="C97" s="20"/>
      <c r="D97" s="14"/>
      <c r="E97" s="15">
        <v>243934.45</v>
      </c>
      <c r="F97" s="16">
        <v>1</v>
      </c>
      <c r="G97" s="61"/>
    </row>
    <row r="98" spans="1:7" x14ac:dyDescent="0.25">
      <c r="A98" s="42"/>
      <c r="G98" s="48"/>
    </row>
    <row r="99" spans="1:7" x14ac:dyDescent="0.25">
      <c r="A99" s="62" t="s">
        <v>689</v>
      </c>
      <c r="G99" s="48"/>
    </row>
    <row r="100" spans="1:7" x14ac:dyDescent="0.25">
      <c r="A100" s="42"/>
      <c r="G100" s="48"/>
    </row>
    <row r="101" spans="1:7" x14ac:dyDescent="0.25">
      <c r="A101" s="62" t="s">
        <v>232</v>
      </c>
      <c r="G101" s="48"/>
    </row>
    <row r="102" spans="1:7" x14ac:dyDescent="0.25">
      <c r="A102" s="43" t="s">
        <v>233</v>
      </c>
      <c r="B102" s="3" t="s">
        <v>127</v>
      </c>
      <c r="G102" s="48"/>
    </row>
    <row r="103" spans="1:7" x14ac:dyDescent="0.25">
      <c r="A103" s="42" t="s">
        <v>234</v>
      </c>
      <c r="G103" s="48"/>
    </row>
    <row r="104" spans="1:7" x14ac:dyDescent="0.25">
      <c r="A104" s="42" t="s">
        <v>235</v>
      </c>
      <c r="B104" s="3" t="s">
        <v>236</v>
      </c>
      <c r="C104" s="3" t="s">
        <v>236</v>
      </c>
      <c r="G104" s="48"/>
    </row>
    <row r="105" spans="1:7" x14ac:dyDescent="0.25">
      <c r="A105" s="42"/>
      <c r="B105" s="63">
        <v>45382</v>
      </c>
      <c r="C105" s="63">
        <v>45565</v>
      </c>
      <c r="G105" s="48"/>
    </row>
    <row r="106" spans="1:7" x14ac:dyDescent="0.25">
      <c r="A106" s="42" t="s">
        <v>240</v>
      </c>
      <c r="B106">
        <v>36.296999999999997</v>
      </c>
      <c r="C106">
        <v>45.915999999999997</v>
      </c>
      <c r="E106" s="2"/>
      <c r="G106" s="64"/>
    </row>
    <row r="107" spans="1:7" x14ac:dyDescent="0.25">
      <c r="A107" s="42" t="s">
        <v>241</v>
      </c>
      <c r="B107">
        <v>29.798999999999999</v>
      </c>
      <c r="C107">
        <v>37.698</v>
      </c>
      <c r="E107" s="2"/>
      <c r="G107" s="64"/>
    </row>
    <row r="108" spans="1:7" x14ac:dyDescent="0.25">
      <c r="A108" s="42" t="s">
        <v>709</v>
      </c>
      <c r="B108">
        <v>32.008000000000003</v>
      </c>
      <c r="C108" s="87">
        <v>40.18</v>
      </c>
      <c r="E108" s="2"/>
      <c r="G108" s="64"/>
    </row>
    <row r="109" spans="1:7" x14ac:dyDescent="0.25">
      <c r="A109" s="42" t="s">
        <v>710</v>
      </c>
      <c r="B109">
        <v>26.280999999999999</v>
      </c>
      <c r="C109">
        <v>32.991</v>
      </c>
      <c r="E109" s="2"/>
      <c r="G109" s="64"/>
    </row>
    <row r="110" spans="1:7" x14ac:dyDescent="0.25">
      <c r="A110" s="42"/>
      <c r="E110" s="2"/>
      <c r="G110" s="64"/>
    </row>
    <row r="111" spans="1:7" x14ac:dyDescent="0.25">
      <c r="A111" s="42" t="s">
        <v>251</v>
      </c>
      <c r="B111" s="3" t="s">
        <v>127</v>
      </c>
      <c r="G111" s="48"/>
    </row>
    <row r="112" spans="1:7" x14ac:dyDescent="0.25">
      <c r="A112" s="42" t="s">
        <v>252</v>
      </c>
      <c r="B112" s="3" t="s">
        <v>127</v>
      </c>
      <c r="G112" s="48"/>
    </row>
    <row r="113" spans="1:7" ht="30" customHeight="1" x14ac:dyDescent="0.25">
      <c r="A113" s="43" t="s">
        <v>253</v>
      </c>
      <c r="B113" s="3" t="s">
        <v>127</v>
      </c>
      <c r="G113" s="48"/>
    </row>
    <row r="114" spans="1:7" ht="30" customHeight="1" x14ac:dyDescent="0.25">
      <c r="A114" s="43" t="s">
        <v>254</v>
      </c>
      <c r="B114" s="3" t="s">
        <v>127</v>
      </c>
      <c r="G114" s="48"/>
    </row>
    <row r="115" spans="1:7" x14ac:dyDescent="0.25">
      <c r="A115" s="42" t="s">
        <v>1259</v>
      </c>
      <c r="B115" s="65">
        <v>0.41570000000000001</v>
      </c>
      <c r="G115" s="48"/>
    </row>
    <row r="116" spans="1:7" ht="30" customHeight="1" x14ac:dyDescent="0.25">
      <c r="A116" s="43" t="s">
        <v>256</v>
      </c>
      <c r="B116" s="3" t="s">
        <v>127</v>
      </c>
      <c r="G116" s="48"/>
    </row>
    <row r="117" spans="1:7" ht="30" customHeight="1" x14ac:dyDescent="0.25">
      <c r="A117" s="43" t="s">
        <v>257</v>
      </c>
      <c r="B117" s="3" t="s">
        <v>127</v>
      </c>
      <c r="G117" s="48"/>
    </row>
    <row r="118" spans="1:7" ht="30" customHeight="1" x14ac:dyDescent="0.25">
      <c r="A118" s="43" t="s">
        <v>258</v>
      </c>
      <c r="B118" s="3" t="s">
        <v>127</v>
      </c>
      <c r="G118" s="48"/>
    </row>
    <row r="119" spans="1:7" x14ac:dyDescent="0.25">
      <c r="A119" s="42" t="s">
        <v>259</v>
      </c>
      <c r="B119" s="3" t="s">
        <v>127</v>
      </c>
      <c r="G119" s="48"/>
    </row>
    <row r="120" spans="1:7" ht="15.75" customHeight="1" thickBot="1" x14ac:dyDescent="0.3">
      <c r="A120" s="66" t="s">
        <v>260</v>
      </c>
      <c r="B120" s="67" t="s">
        <v>127</v>
      </c>
      <c r="C120" s="68"/>
      <c r="D120" s="68"/>
      <c r="E120" s="68"/>
      <c r="F120" s="68"/>
      <c r="G120" s="69"/>
    </row>
    <row r="122" spans="1:7" ht="69.95" customHeight="1" x14ac:dyDescent="0.25">
      <c r="A122" s="128" t="s">
        <v>261</v>
      </c>
      <c r="B122" s="128" t="s">
        <v>262</v>
      </c>
      <c r="C122" s="128" t="s">
        <v>5</v>
      </c>
      <c r="D122" s="128" t="s">
        <v>6</v>
      </c>
    </row>
    <row r="123" spans="1:7" ht="69.95" customHeight="1" x14ac:dyDescent="0.25">
      <c r="A123" s="128" t="s">
        <v>1949</v>
      </c>
      <c r="B123" s="128"/>
      <c r="C123" s="128" t="s">
        <v>55</v>
      </c>
      <c r="D123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43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1950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1951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1263</v>
      </c>
      <c r="B10" s="18" t="s">
        <v>1264</v>
      </c>
      <c r="C10" s="18" t="s">
        <v>1189</v>
      </c>
      <c r="D10" s="7">
        <v>132882</v>
      </c>
      <c r="E10" s="8">
        <v>2301.58</v>
      </c>
      <c r="F10" s="9">
        <v>5.57E-2</v>
      </c>
      <c r="G10" s="56"/>
    </row>
    <row r="11" spans="1:8" x14ac:dyDescent="0.25">
      <c r="A11" s="41" t="s">
        <v>1187</v>
      </c>
      <c r="B11" s="18" t="s">
        <v>1188</v>
      </c>
      <c r="C11" s="18" t="s">
        <v>1189</v>
      </c>
      <c r="D11" s="7">
        <v>163216</v>
      </c>
      <c r="E11" s="8">
        <v>2077.7399999999998</v>
      </c>
      <c r="F11" s="9">
        <v>5.0299999999999997E-2</v>
      </c>
      <c r="G11" s="56"/>
    </row>
    <row r="12" spans="1:8" x14ac:dyDescent="0.25">
      <c r="A12" s="41" t="s">
        <v>1206</v>
      </c>
      <c r="B12" s="18" t="s">
        <v>1207</v>
      </c>
      <c r="C12" s="18" t="s">
        <v>1208</v>
      </c>
      <c r="D12" s="7">
        <v>54330</v>
      </c>
      <c r="E12" s="8">
        <v>1604.45</v>
      </c>
      <c r="F12" s="9">
        <v>3.8899999999999997E-2</v>
      </c>
      <c r="G12" s="56"/>
    </row>
    <row r="13" spans="1:8" x14ac:dyDescent="0.25">
      <c r="A13" s="41" t="s">
        <v>1327</v>
      </c>
      <c r="B13" s="18" t="s">
        <v>1328</v>
      </c>
      <c r="C13" s="18" t="s">
        <v>1329</v>
      </c>
      <c r="D13" s="7">
        <v>17256</v>
      </c>
      <c r="E13" s="8">
        <v>1307.08</v>
      </c>
      <c r="F13" s="9">
        <v>3.1699999999999999E-2</v>
      </c>
      <c r="G13" s="56"/>
    </row>
    <row r="14" spans="1:8" x14ac:dyDescent="0.25">
      <c r="A14" s="41" t="s">
        <v>1221</v>
      </c>
      <c r="B14" s="18" t="s">
        <v>1222</v>
      </c>
      <c r="C14" s="18" t="s">
        <v>1223</v>
      </c>
      <c r="D14" s="7">
        <v>33431</v>
      </c>
      <c r="E14" s="8">
        <v>1228.77</v>
      </c>
      <c r="F14" s="9">
        <v>2.98E-2</v>
      </c>
      <c r="G14" s="56"/>
    </row>
    <row r="15" spans="1:8" x14ac:dyDescent="0.25">
      <c r="A15" s="41" t="s">
        <v>1276</v>
      </c>
      <c r="B15" s="18" t="s">
        <v>1277</v>
      </c>
      <c r="C15" s="18" t="s">
        <v>1267</v>
      </c>
      <c r="D15" s="7">
        <v>63596</v>
      </c>
      <c r="E15" s="8">
        <v>1192.81</v>
      </c>
      <c r="F15" s="9">
        <v>2.8899999999999999E-2</v>
      </c>
      <c r="G15" s="56"/>
    </row>
    <row r="16" spans="1:8" x14ac:dyDescent="0.25">
      <c r="A16" s="41" t="s">
        <v>1240</v>
      </c>
      <c r="B16" s="18" t="s">
        <v>1241</v>
      </c>
      <c r="C16" s="18" t="s">
        <v>1189</v>
      </c>
      <c r="D16" s="7">
        <v>149214</v>
      </c>
      <c r="E16" s="8">
        <v>1175.6600000000001</v>
      </c>
      <c r="F16" s="9">
        <v>2.8500000000000001E-2</v>
      </c>
      <c r="G16" s="56"/>
    </row>
    <row r="17" spans="1:7" x14ac:dyDescent="0.25">
      <c r="A17" s="41" t="s">
        <v>1181</v>
      </c>
      <c r="B17" s="18" t="s">
        <v>1182</v>
      </c>
      <c r="C17" s="18" t="s">
        <v>1183</v>
      </c>
      <c r="D17" s="7">
        <v>61438</v>
      </c>
      <c r="E17" s="8">
        <v>1050.31</v>
      </c>
      <c r="F17" s="9">
        <v>2.5399999999999999E-2</v>
      </c>
      <c r="G17" s="56"/>
    </row>
    <row r="18" spans="1:7" x14ac:dyDescent="0.25">
      <c r="A18" s="41" t="s">
        <v>1178</v>
      </c>
      <c r="B18" s="18" t="s">
        <v>1179</v>
      </c>
      <c r="C18" s="18" t="s">
        <v>1180</v>
      </c>
      <c r="D18" s="7">
        <v>50230</v>
      </c>
      <c r="E18" s="8">
        <v>967.78</v>
      </c>
      <c r="F18" s="9">
        <v>2.3400000000000001E-2</v>
      </c>
      <c r="G18" s="56"/>
    </row>
    <row r="19" spans="1:7" x14ac:dyDescent="0.25">
      <c r="A19" s="41" t="s">
        <v>1242</v>
      </c>
      <c r="B19" s="18" t="s">
        <v>1243</v>
      </c>
      <c r="C19" s="18" t="s">
        <v>1189</v>
      </c>
      <c r="D19" s="7">
        <v>69282</v>
      </c>
      <c r="E19" s="8">
        <v>853.69</v>
      </c>
      <c r="F19" s="9">
        <v>2.07E-2</v>
      </c>
      <c r="G19" s="56"/>
    </row>
    <row r="20" spans="1:7" x14ac:dyDescent="0.25">
      <c r="A20" s="41" t="s">
        <v>1201</v>
      </c>
      <c r="B20" s="18" t="s">
        <v>1202</v>
      </c>
      <c r="C20" s="18" t="s">
        <v>1203</v>
      </c>
      <c r="D20" s="7">
        <v>183670</v>
      </c>
      <c r="E20" s="8">
        <v>814.03</v>
      </c>
      <c r="F20" s="9">
        <v>1.9699999999999999E-2</v>
      </c>
      <c r="G20" s="56"/>
    </row>
    <row r="21" spans="1:7" x14ac:dyDescent="0.25">
      <c r="A21" s="41" t="s">
        <v>1265</v>
      </c>
      <c r="B21" s="18" t="s">
        <v>1266</v>
      </c>
      <c r="C21" s="18" t="s">
        <v>1267</v>
      </c>
      <c r="D21" s="7">
        <v>18428</v>
      </c>
      <c r="E21" s="8">
        <v>786.6</v>
      </c>
      <c r="F21" s="9">
        <v>1.9E-2</v>
      </c>
      <c r="G21" s="56"/>
    </row>
    <row r="22" spans="1:7" x14ac:dyDescent="0.25">
      <c r="A22" s="41" t="s">
        <v>1192</v>
      </c>
      <c r="B22" s="18" t="s">
        <v>1193</v>
      </c>
      <c r="C22" s="18" t="s">
        <v>1194</v>
      </c>
      <c r="D22" s="7">
        <v>150799</v>
      </c>
      <c r="E22" s="8">
        <v>781.37</v>
      </c>
      <c r="F22" s="9">
        <v>1.89E-2</v>
      </c>
      <c r="G22" s="56"/>
    </row>
    <row r="23" spans="1:7" x14ac:dyDescent="0.25">
      <c r="A23" s="41" t="s">
        <v>1295</v>
      </c>
      <c r="B23" s="18" t="s">
        <v>1296</v>
      </c>
      <c r="C23" s="18" t="s">
        <v>1292</v>
      </c>
      <c r="D23" s="7">
        <v>260125</v>
      </c>
      <c r="E23" s="8">
        <v>741.62</v>
      </c>
      <c r="F23" s="9">
        <v>1.7999999999999999E-2</v>
      </c>
      <c r="G23" s="56"/>
    </row>
    <row r="24" spans="1:7" x14ac:dyDescent="0.25">
      <c r="A24" s="41" t="s">
        <v>1209</v>
      </c>
      <c r="B24" s="18" t="s">
        <v>1210</v>
      </c>
      <c r="C24" s="18" t="s">
        <v>1211</v>
      </c>
      <c r="D24" s="7">
        <v>6246</v>
      </c>
      <c r="E24" s="8">
        <v>737.15</v>
      </c>
      <c r="F24" s="9">
        <v>1.7899999999999999E-2</v>
      </c>
      <c r="G24" s="56"/>
    </row>
    <row r="25" spans="1:7" x14ac:dyDescent="0.25">
      <c r="A25" s="41" t="s">
        <v>1413</v>
      </c>
      <c r="B25" s="18" t="s">
        <v>1414</v>
      </c>
      <c r="C25" s="18" t="s">
        <v>1180</v>
      </c>
      <c r="D25" s="7">
        <v>41677</v>
      </c>
      <c r="E25" s="8">
        <v>689.38</v>
      </c>
      <c r="F25" s="9">
        <v>1.67E-2</v>
      </c>
      <c r="G25" s="56"/>
    </row>
    <row r="26" spans="1:7" x14ac:dyDescent="0.25">
      <c r="A26" s="41" t="s">
        <v>1924</v>
      </c>
      <c r="B26" s="18" t="s">
        <v>1925</v>
      </c>
      <c r="C26" s="18" t="s">
        <v>1200</v>
      </c>
      <c r="D26" s="7">
        <v>74140</v>
      </c>
      <c r="E26" s="8">
        <v>683.35</v>
      </c>
      <c r="F26" s="9">
        <v>1.6500000000000001E-2</v>
      </c>
      <c r="G26" s="56"/>
    </row>
    <row r="27" spans="1:7" x14ac:dyDescent="0.25">
      <c r="A27" s="41" t="s">
        <v>1878</v>
      </c>
      <c r="B27" s="18" t="s">
        <v>1879</v>
      </c>
      <c r="C27" s="18" t="s">
        <v>1399</v>
      </c>
      <c r="D27" s="7">
        <v>18479</v>
      </c>
      <c r="E27" s="8">
        <v>680.89</v>
      </c>
      <c r="F27" s="9">
        <v>1.6500000000000001E-2</v>
      </c>
      <c r="G27" s="56"/>
    </row>
    <row r="28" spans="1:7" x14ac:dyDescent="0.25">
      <c r="A28" s="41" t="s">
        <v>1430</v>
      </c>
      <c r="B28" s="18" t="s">
        <v>1431</v>
      </c>
      <c r="C28" s="18" t="s">
        <v>1194</v>
      </c>
      <c r="D28" s="7">
        <v>23003</v>
      </c>
      <c r="E28" s="8">
        <v>680.5</v>
      </c>
      <c r="F28" s="9">
        <v>1.6500000000000001E-2</v>
      </c>
      <c r="G28" s="56"/>
    </row>
    <row r="29" spans="1:7" x14ac:dyDescent="0.25">
      <c r="A29" s="41" t="s">
        <v>1517</v>
      </c>
      <c r="B29" s="18" t="s">
        <v>1518</v>
      </c>
      <c r="C29" s="18" t="s">
        <v>1246</v>
      </c>
      <c r="D29" s="7">
        <v>293142</v>
      </c>
      <c r="E29" s="8">
        <v>619.66999999999996</v>
      </c>
      <c r="F29" s="9">
        <v>1.4999999999999999E-2</v>
      </c>
      <c r="G29" s="56"/>
    </row>
    <row r="30" spans="1:7" x14ac:dyDescent="0.25">
      <c r="A30" s="41" t="s">
        <v>1341</v>
      </c>
      <c r="B30" s="18" t="s">
        <v>1342</v>
      </c>
      <c r="C30" s="18" t="s">
        <v>1186</v>
      </c>
      <c r="D30" s="7">
        <v>17931</v>
      </c>
      <c r="E30" s="8">
        <v>554.95000000000005</v>
      </c>
      <c r="F30" s="9">
        <v>1.34E-2</v>
      </c>
      <c r="G30" s="56"/>
    </row>
    <row r="31" spans="1:7" x14ac:dyDescent="0.25">
      <c r="A31" s="41" t="s">
        <v>1297</v>
      </c>
      <c r="B31" s="18" t="s">
        <v>1298</v>
      </c>
      <c r="C31" s="18" t="s">
        <v>1299</v>
      </c>
      <c r="D31" s="7">
        <v>69524</v>
      </c>
      <c r="E31" s="8">
        <v>525.74</v>
      </c>
      <c r="F31" s="9">
        <v>1.2699999999999999E-2</v>
      </c>
      <c r="G31" s="56"/>
    </row>
    <row r="32" spans="1:7" x14ac:dyDescent="0.25">
      <c r="A32" s="41" t="s">
        <v>1363</v>
      </c>
      <c r="B32" s="18" t="s">
        <v>1364</v>
      </c>
      <c r="C32" s="18" t="s">
        <v>1283</v>
      </c>
      <c r="D32" s="7">
        <v>14419</v>
      </c>
      <c r="E32" s="8">
        <v>515.76</v>
      </c>
      <c r="F32" s="9">
        <v>1.2500000000000001E-2</v>
      </c>
      <c r="G32" s="56"/>
    </row>
    <row r="33" spans="1:7" x14ac:dyDescent="0.25">
      <c r="A33" s="41" t="s">
        <v>1271</v>
      </c>
      <c r="B33" s="18" t="s">
        <v>1272</v>
      </c>
      <c r="C33" s="18" t="s">
        <v>1189</v>
      </c>
      <c r="D33" s="7">
        <v>34433</v>
      </c>
      <c r="E33" s="8">
        <v>498.45</v>
      </c>
      <c r="F33" s="9">
        <v>1.21E-2</v>
      </c>
      <c r="G33" s="56"/>
    </row>
    <row r="34" spans="1:7" x14ac:dyDescent="0.25">
      <c r="A34" s="41" t="s">
        <v>1405</v>
      </c>
      <c r="B34" s="18" t="s">
        <v>1406</v>
      </c>
      <c r="C34" s="18" t="s">
        <v>1267</v>
      </c>
      <c r="D34" s="7">
        <v>30599</v>
      </c>
      <c r="E34" s="8">
        <v>482.61</v>
      </c>
      <c r="F34" s="9">
        <v>1.17E-2</v>
      </c>
      <c r="G34" s="56"/>
    </row>
    <row r="35" spans="1:7" x14ac:dyDescent="0.25">
      <c r="A35" s="41" t="s">
        <v>1375</v>
      </c>
      <c r="B35" s="18" t="s">
        <v>1376</v>
      </c>
      <c r="C35" s="18" t="s">
        <v>1283</v>
      </c>
      <c r="D35" s="7">
        <v>29328</v>
      </c>
      <c r="E35" s="8">
        <v>471.59</v>
      </c>
      <c r="F35" s="9">
        <v>1.14E-2</v>
      </c>
      <c r="G35" s="56"/>
    </row>
    <row r="36" spans="1:7" x14ac:dyDescent="0.25">
      <c r="A36" s="41" t="s">
        <v>1397</v>
      </c>
      <c r="B36" s="18" t="s">
        <v>1398</v>
      </c>
      <c r="C36" s="18" t="s">
        <v>1399</v>
      </c>
      <c r="D36" s="7">
        <v>7947</v>
      </c>
      <c r="E36" s="8">
        <v>449.82</v>
      </c>
      <c r="F36" s="9">
        <v>1.09E-2</v>
      </c>
      <c r="G36" s="56"/>
    </row>
    <row r="37" spans="1:7" x14ac:dyDescent="0.25">
      <c r="A37" s="41" t="s">
        <v>1926</v>
      </c>
      <c r="B37" s="18" t="s">
        <v>1927</v>
      </c>
      <c r="C37" s="18" t="s">
        <v>1928</v>
      </c>
      <c r="D37" s="7">
        <v>26469</v>
      </c>
      <c r="E37" s="8">
        <v>428.78</v>
      </c>
      <c r="F37" s="9">
        <v>1.04E-2</v>
      </c>
      <c r="G37" s="56"/>
    </row>
    <row r="38" spans="1:7" x14ac:dyDescent="0.25">
      <c r="A38" s="41" t="s">
        <v>1373</v>
      </c>
      <c r="B38" s="18" t="s">
        <v>1374</v>
      </c>
      <c r="C38" s="18" t="s">
        <v>1267</v>
      </c>
      <c r="D38" s="7">
        <v>7704</v>
      </c>
      <c r="E38" s="8">
        <v>419.9</v>
      </c>
      <c r="F38" s="9">
        <v>1.0200000000000001E-2</v>
      </c>
      <c r="G38" s="56"/>
    </row>
    <row r="39" spans="1:7" x14ac:dyDescent="0.25">
      <c r="A39" s="41" t="s">
        <v>1204</v>
      </c>
      <c r="B39" s="18" t="s">
        <v>1205</v>
      </c>
      <c r="C39" s="18" t="s">
        <v>1186</v>
      </c>
      <c r="D39" s="7">
        <v>3114</v>
      </c>
      <c r="E39" s="8">
        <v>412.23</v>
      </c>
      <c r="F39" s="9">
        <v>0.01</v>
      </c>
      <c r="G39" s="56"/>
    </row>
    <row r="40" spans="1:7" x14ac:dyDescent="0.25">
      <c r="A40" s="41" t="s">
        <v>1334</v>
      </c>
      <c r="B40" s="18" t="s">
        <v>1335</v>
      </c>
      <c r="C40" s="18" t="s">
        <v>1336</v>
      </c>
      <c r="D40" s="7">
        <v>79989</v>
      </c>
      <c r="E40" s="8">
        <v>408.06</v>
      </c>
      <c r="F40" s="9">
        <v>9.9000000000000008E-3</v>
      </c>
      <c r="G40" s="56"/>
    </row>
    <row r="41" spans="1:7" x14ac:dyDescent="0.25">
      <c r="A41" s="41" t="s">
        <v>1436</v>
      </c>
      <c r="B41" s="18" t="s">
        <v>1437</v>
      </c>
      <c r="C41" s="18" t="s">
        <v>1231</v>
      </c>
      <c r="D41" s="7">
        <v>4797</v>
      </c>
      <c r="E41" s="8">
        <v>386.4</v>
      </c>
      <c r="F41" s="9">
        <v>9.4000000000000004E-3</v>
      </c>
      <c r="G41" s="56"/>
    </row>
    <row r="42" spans="1:7" x14ac:dyDescent="0.25">
      <c r="A42" s="41" t="s">
        <v>1941</v>
      </c>
      <c r="B42" s="18" t="s">
        <v>1942</v>
      </c>
      <c r="C42" s="18" t="s">
        <v>1189</v>
      </c>
      <c r="D42" s="7">
        <v>171645</v>
      </c>
      <c r="E42" s="8">
        <v>368.28</v>
      </c>
      <c r="F42" s="9">
        <v>8.8999999999999999E-3</v>
      </c>
      <c r="G42" s="56"/>
    </row>
    <row r="43" spans="1:7" x14ac:dyDescent="0.25">
      <c r="A43" s="41" t="s">
        <v>1409</v>
      </c>
      <c r="B43" s="18" t="s">
        <v>1410</v>
      </c>
      <c r="C43" s="18" t="s">
        <v>1267</v>
      </c>
      <c r="D43" s="7">
        <v>12086</v>
      </c>
      <c r="E43" s="8">
        <v>363.84</v>
      </c>
      <c r="F43" s="9">
        <v>8.8000000000000005E-3</v>
      </c>
      <c r="G43" s="56"/>
    </row>
    <row r="44" spans="1:7" x14ac:dyDescent="0.25">
      <c r="A44" s="41" t="s">
        <v>1876</v>
      </c>
      <c r="B44" s="18" t="s">
        <v>1877</v>
      </c>
      <c r="C44" s="18" t="s">
        <v>1246</v>
      </c>
      <c r="D44" s="7">
        <v>32483</v>
      </c>
      <c r="E44" s="8">
        <v>357.85</v>
      </c>
      <c r="F44" s="9">
        <v>8.6999999999999994E-3</v>
      </c>
      <c r="G44" s="56"/>
    </row>
    <row r="45" spans="1:7" x14ac:dyDescent="0.25">
      <c r="A45" s="41" t="s">
        <v>1952</v>
      </c>
      <c r="B45" s="18" t="s">
        <v>1953</v>
      </c>
      <c r="C45" s="18" t="s">
        <v>1180</v>
      </c>
      <c r="D45" s="7">
        <v>17540</v>
      </c>
      <c r="E45" s="8">
        <v>356.51</v>
      </c>
      <c r="F45" s="9">
        <v>8.6E-3</v>
      </c>
      <c r="G45" s="56"/>
    </row>
    <row r="46" spans="1:7" x14ac:dyDescent="0.25">
      <c r="A46" s="41" t="s">
        <v>1523</v>
      </c>
      <c r="B46" s="18" t="s">
        <v>1524</v>
      </c>
      <c r="C46" s="18" t="s">
        <v>1220</v>
      </c>
      <c r="D46" s="7">
        <v>19098</v>
      </c>
      <c r="E46" s="8">
        <v>352.38</v>
      </c>
      <c r="F46" s="9">
        <v>8.5000000000000006E-3</v>
      </c>
      <c r="G46" s="56"/>
    </row>
    <row r="47" spans="1:7" x14ac:dyDescent="0.25">
      <c r="A47" s="41" t="s">
        <v>1381</v>
      </c>
      <c r="B47" s="18" t="s">
        <v>1382</v>
      </c>
      <c r="C47" s="18" t="s">
        <v>1231</v>
      </c>
      <c r="D47" s="7">
        <v>125626</v>
      </c>
      <c r="E47" s="8">
        <v>351.38</v>
      </c>
      <c r="F47" s="9">
        <v>8.5000000000000006E-3</v>
      </c>
      <c r="G47" s="56"/>
    </row>
    <row r="48" spans="1:7" x14ac:dyDescent="0.25">
      <c r="A48" s="41" t="s">
        <v>1900</v>
      </c>
      <c r="B48" s="18" t="s">
        <v>1901</v>
      </c>
      <c r="C48" s="18" t="s">
        <v>1804</v>
      </c>
      <c r="D48" s="7">
        <v>28377</v>
      </c>
      <c r="E48" s="8">
        <v>346.72</v>
      </c>
      <c r="F48" s="9">
        <v>8.3999999999999995E-3</v>
      </c>
      <c r="G48" s="56"/>
    </row>
    <row r="49" spans="1:7" x14ac:dyDescent="0.25">
      <c r="A49" s="41" t="s">
        <v>1802</v>
      </c>
      <c r="B49" s="18" t="s">
        <v>1803</v>
      </c>
      <c r="C49" s="18" t="s">
        <v>1804</v>
      </c>
      <c r="D49" s="7">
        <v>30195</v>
      </c>
      <c r="E49" s="8">
        <v>345.79</v>
      </c>
      <c r="F49" s="9">
        <v>8.3999999999999995E-3</v>
      </c>
      <c r="G49" s="56"/>
    </row>
    <row r="50" spans="1:7" x14ac:dyDescent="0.25">
      <c r="A50" s="41" t="s">
        <v>1288</v>
      </c>
      <c r="B50" s="18" t="s">
        <v>1289</v>
      </c>
      <c r="C50" s="18" t="s">
        <v>1189</v>
      </c>
      <c r="D50" s="7">
        <v>138501</v>
      </c>
      <c r="E50" s="8">
        <v>343.21</v>
      </c>
      <c r="F50" s="9">
        <v>8.3000000000000001E-3</v>
      </c>
      <c r="G50" s="56"/>
    </row>
    <row r="51" spans="1:7" x14ac:dyDescent="0.25">
      <c r="A51" s="41" t="s">
        <v>1216</v>
      </c>
      <c r="B51" s="18" t="s">
        <v>1217</v>
      </c>
      <c r="C51" s="18" t="s">
        <v>1186</v>
      </c>
      <c r="D51" s="7">
        <v>12028</v>
      </c>
      <c r="E51" s="8">
        <v>341.58</v>
      </c>
      <c r="F51" s="9">
        <v>8.3000000000000001E-3</v>
      </c>
      <c r="G51" s="56"/>
    </row>
    <row r="52" spans="1:7" x14ac:dyDescent="0.25">
      <c r="A52" s="41" t="s">
        <v>1345</v>
      </c>
      <c r="B52" s="18" t="s">
        <v>1346</v>
      </c>
      <c r="C52" s="18" t="s">
        <v>1267</v>
      </c>
      <c r="D52" s="7">
        <v>4726</v>
      </c>
      <c r="E52" s="8">
        <v>331.6</v>
      </c>
      <c r="F52" s="9">
        <v>8.0000000000000002E-3</v>
      </c>
      <c r="G52" s="56"/>
    </row>
    <row r="53" spans="1:7" x14ac:dyDescent="0.25">
      <c r="A53" s="41" t="s">
        <v>1770</v>
      </c>
      <c r="B53" s="18" t="s">
        <v>1771</v>
      </c>
      <c r="C53" s="18" t="s">
        <v>1319</v>
      </c>
      <c r="D53" s="7">
        <v>23092</v>
      </c>
      <c r="E53" s="8">
        <v>327.23</v>
      </c>
      <c r="F53" s="9">
        <v>7.9000000000000008E-3</v>
      </c>
      <c r="G53" s="56"/>
    </row>
    <row r="54" spans="1:7" x14ac:dyDescent="0.25">
      <c r="A54" s="41" t="s">
        <v>1320</v>
      </c>
      <c r="B54" s="18" t="s">
        <v>1321</v>
      </c>
      <c r="C54" s="18" t="s">
        <v>1208</v>
      </c>
      <c r="D54" s="7">
        <v>74261</v>
      </c>
      <c r="E54" s="8">
        <v>327.16000000000003</v>
      </c>
      <c r="F54" s="9">
        <v>7.9000000000000008E-3</v>
      </c>
      <c r="G54" s="56"/>
    </row>
    <row r="55" spans="1:7" x14ac:dyDescent="0.25">
      <c r="A55" s="41" t="s">
        <v>1471</v>
      </c>
      <c r="B55" s="18" t="s">
        <v>1472</v>
      </c>
      <c r="C55" s="18" t="s">
        <v>1226</v>
      </c>
      <c r="D55" s="7">
        <v>16311</v>
      </c>
      <c r="E55" s="8">
        <v>300.77</v>
      </c>
      <c r="F55" s="9">
        <v>7.3000000000000001E-3</v>
      </c>
      <c r="G55" s="56"/>
    </row>
    <row r="56" spans="1:7" x14ac:dyDescent="0.25">
      <c r="A56" s="41" t="s">
        <v>1796</v>
      </c>
      <c r="B56" s="18" t="s">
        <v>1797</v>
      </c>
      <c r="C56" s="18" t="s">
        <v>1189</v>
      </c>
      <c r="D56" s="7">
        <v>56714</v>
      </c>
      <c r="E56" s="8">
        <v>297.20999999999998</v>
      </c>
      <c r="F56" s="9">
        <v>7.1999999999999998E-3</v>
      </c>
      <c r="G56" s="56"/>
    </row>
    <row r="57" spans="1:7" x14ac:dyDescent="0.25">
      <c r="A57" s="41" t="s">
        <v>1954</v>
      </c>
      <c r="B57" s="18" t="s">
        <v>1955</v>
      </c>
      <c r="C57" s="18" t="s">
        <v>1283</v>
      </c>
      <c r="D57" s="7">
        <v>39480</v>
      </c>
      <c r="E57" s="8">
        <v>296.49</v>
      </c>
      <c r="F57" s="9">
        <v>7.1999999999999998E-3</v>
      </c>
      <c r="G57" s="56"/>
    </row>
    <row r="58" spans="1:7" x14ac:dyDescent="0.25">
      <c r="A58" s="41" t="s">
        <v>1888</v>
      </c>
      <c r="B58" s="18" t="s">
        <v>1889</v>
      </c>
      <c r="C58" s="18" t="s">
        <v>1234</v>
      </c>
      <c r="D58" s="7">
        <v>6787</v>
      </c>
      <c r="E58" s="8">
        <v>291.66000000000003</v>
      </c>
      <c r="F58" s="9">
        <v>7.1000000000000004E-3</v>
      </c>
      <c r="G58" s="56"/>
    </row>
    <row r="59" spans="1:7" x14ac:dyDescent="0.25">
      <c r="A59" s="41" t="s">
        <v>1956</v>
      </c>
      <c r="B59" s="18" t="s">
        <v>1957</v>
      </c>
      <c r="C59" s="18" t="s">
        <v>1267</v>
      </c>
      <c r="D59" s="7">
        <v>43046</v>
      </c>
      <c r="E59" s="8">
        <v>290.70999999999998</v>
      </c>
      <c r="F59" s="9">
        <v>7.0000000000000001E-3</v>
      </c>
      <c r="G59" s="56"/>
    </row>
    <row r="60" spans="1:7" x14ac:dyDescent="0.25">
      <c r="A60" s="41" t="s">
        <v>1776</v>
      </c>
      <c r="B60" s="18" t="s">
        <v>1777</v>
      </c>
      <c r="C60" s="18" t="s">
        <v>1197</v>
      </c>
      <c r="D60" s="7">
        <v>43853</v>
      </c>
      <c r="E60" s="8">
        <v>274.17</v>
      </c>
      <c r="F60" s="9">
        <v>6.6E-3</v>
      </c>
      <c r="G60" s="56"/>
    </row>
    <row r="61" spans="1:7" x14ac:dyDescent="0.25">
      <c r="A61" s="41" t="s">
        <v>1184</v>
      </c>
      <c r="B61" s="18" t="s">
        <v>1185</v>
      </c>
      <c r="C61" s="18" t="s">
        <v>1186</v>
      </c>
      <c r="D61" s="7">
        <v>2131</v>
      </c>
      <c r="E61" s="8">
        <v>263.08999999999997</v>
      </c>
      <c r="F61" s="9">
        <v>6.4000000000000003E-3</v>
      </c>
      <c r="G61" s="56"/>
    </row>
    <row r="62" spans="1:7" x14ac:dyDescent="0.25">
      <c r="A62" s="41" t="s">
        <v>1943</v>
      </c>
      <c r="B62" s="18" t="s">
        <v>1944</v>
      </c>
      <c r="C62" s="18" t="s">
        <v>1223</v>
      </c>
      <c r="D62" s="7">
        <v>3865</v>
      </c>
      <c r="E62" s="8">
        <v>259.33999999999997</v>
      </c>
      <c r="F62" s="9">
        <v>6.3E-3</v>
      </c>
      <c r="G62" s="56"/>
    </row>
    <row r="63" spans="1:7" x14ac:dyDescent="0.25">
      <c r="A63" s="41" t="s">
        <v>1527</v>
      </c>
      <c r="B63" s="18" t="s">
        <v>1528</v>
      </c>
      <c r="C63" s="18" t="s">
        <v>1319</v>
      </c>
      <c r="D63" s="7">
        <v>8018</v>
      </c>
      <c r="E63" s="8">
        <v>253.44</v>
      </c>
      <c r="F63" s="9">
        <v>6.1000000000000004E-3</v>
      </c>
      <c r="G63" s="56"/>
    </row>
    <row r="64" spans="1:7" x14ac:dyDescent="0.25">
      <c r="A64" s="41" t="s">
        <v>1511</v>
      </c>
      <c r="B64" s="18" t="s">
        <v>1512</v>
      </c>
      <c r="C64" s="18" t="s">
        <v>1267</v>
      </c>
      <c r="D64" s="7">
        <v>13746</v>
      </c>
      <c r="E64" s="8">
        <v>246.89</v>
      </c>
      <c r="F64" s="9">
        <v>6.0000000000000001E-3</v>
      </c>
      <c r="G64" s="56"/>
    </row>
    <row r="65" spans="1:7" x14ac:dyDescent="0.25">
      <c r="A65" s="41" t="s">
        <v>1958</v>
      </c>
      <c r="B65" s="18" t="s">
        <v>1959</v>
      </c>
      <c r="C65" s="18" t="s">
        <v>1180</v>
      </c>
      <c r="D65" s="7">
        <v>13100</v>
      </c>
      <c r="E65" s="8">
        <v>245.63</v>
      </c>
      <c r="F65" s="9">
        <v>5.8999999999999999E-3</v>
      </c>
      <c r="G65" s="56"/>
    </row>
    <row r="66" spans="1:7" x14ac:dyDescent="0.25">
      <c r="A66" s="41" t="s">
        <v>1238</v>
      </c>
      <c r="B66" s="18" t="s">
        <v>1239</v>
      </c>
      <c r="C66" s="18" t="s">
        <v>1186</v>
      </c>
      <c r="D66" s="7">
        <v>24780</v>
      </c>
      <c r="E66" s="8">
        <v>241.52</v>
      </c>
      <c r="F66" s="9">
        <v>5.7999999999999996E-3</v>
      </c>
      <c r="G66" s="56"/>
    </row>
    <row r="67" spans="1:7" x14ac:dyDescent="0.25">
      <c r="A67" s="41" t="s">
        <v>1286</v>
      </c>
      <c r="B67" s="18" t="s">
        <v>1287</v>
      </c>
      <c r="C67" s="18" t="s">
        <v>1283</v>
      </c>
      <c r="D67" s="7">
        <v>3123</v>
      </c>
      <c r="E67" s="8">
        <v>240.56</v>
      </c>
      <c r="F67" s="9">
        <v>5.7999999999999996E-3</v>
      </c>
      <c r="G67" s="56"/>
    </row>
    <row r="68" spans="1:7" x14ac:dyDescent="0.25">
      <c r="A68" s="41" t="s">
        <v>1937</v>
      </c>
      <c r="B68" s="18" t="s">
        <v>1938</v>
      </c>
      <c r="C68" s="18" t="s">
        <v>1220</v>
      </c>
      <c r="D68" s="7">
        <v>16242</v>
      </c>
      <c r="E68" s="8">
        <v>238.09</v>
      </c>
      <c r="F68" s="9">
        <v>5.7999999999999996E-3</v>
      </c>
      <c r="G68" s="56"/>
    </row>
    <row r="69" spans="1:7" x14ac:dyDescent="0.25">
      <c r="A69" s="41" t="s">
        <v>1218</v>
      </c>
      <c r="B69" s="18" t="s">
        <v>1219</v>
      </c>
      <c r="C69" s="18" t="s">
        <v>1220</v>
      </c>
      <c r="D69" s="7">
        <v>6110</v>
      </c>
      <c r="E69" s="8">
        <v>233.64</v>
      </c>
      <c r="F69" s="9">
        <v>5.7000000000000002E-3</v>
      </c>
      <c r="G69" s="56"/>
    </row>
    <row r="70" spans="1:7" x14ac:dyDescent="0.25">
      <c r="A70" s="41" t="s">
        <v>1960</v>
      </c>
      <c r="B70" s="18" t="s">
        <v>1961</v>
      </c>
      <c r="C70" s="18" t="s">
        <v>1504</v>
      </c>
      <c r="D70" s="7">
        <v>23201</v>
      </c>
      <c r="E70" s="8">
        <v>228.7</v>
      </c>
      <c r="F70" s="9">
        <v>5.4999999999999997E-3</v>
      </c>
      <c r="G70" s="56"/>
    </row>
    <row r="71" spans="1:7" x14ac:dyDescent="0.25">
      <c r="A71" s="41" t="s">
        <v>1962</v>
      </c>
      <c r="B71" s="18" t="s">
        <v>1963</v>
      </c>
      <c r="C71" s="18" t="s">
        <v>1223</v>
      </c>
      <c r="D71" s="7">
        <v>20102</v>
      </c>
      <c r="E71" s="8">
        <v>208.77</v>
      </c>
      <c r="F71" s="9">
        <v>5.1000000000000004E-3</v>
      </c>
      <c r="G71" s="56"/>
    </row>
    <row r="72" spans="1:7" x14ac:dyDescent="0.25">
      <c r="A72" s="41" t="s">
        <v>1553</v>
      </c>
      <c r="B72" s="18" t="s">
        <v>1554</v>
      </c>
      <c r="C72" s="18" t="s">
        <v>1234</v>
      </c>
      <c r="D72" s="7">
        <v>10465</v>
      </c>
      <c r="E72" s="8">
        <v>208.21</v>
      </c>
      <c r="F72" s="9">
        <v>5.0000000000000001E-3</v>
      </c>
      <c r="G72" s="56"/>
    </row>
    <row r="73" spans="1:7" x14ac:dyDescent="0.25">
      <c r="A73" s="41" t="s">
        <v>1473</v>
      </c>
      <c r="B73" s="18" t="s">
        <v>1474</v>
      </c>
      <c r="C73" s="18" t="s">
        <v>1220</v>
      </c>
      <c r="D73" s="7">
        <v>10255</v>
      </c>
      <c r="E73" s="8">
        <v>206.42</v>
      </c>
      <c r="F73" s="9">
        <v>5.0000000000000001E-3</v>
      </c>
      <c r="G73" s="56"/>
    </row>
    <row r="74" spans="1:7" x14ac:dyDescent="0.25">
      <c r="A74" s="41" t="s">
        <v>1935</v>
      </c>
      <c r="B74" s="18" t="s">
        <v>1936</v>
      </c>
      <c r="C74" s="18" t="s">
        <v>1180</v>
      </c>
      <c r="D74" s="7">
        <v>16529</v>
      </c>
      <c r="E74" s="8">
        <v>199.26</v>
      </c>
      <c r="F74" s="9">
        <v>4.7999999999999996E-3</v>
      </c>
      <c r="G74" s="56"/>
    </row>
    <row r="75" spans="1:7" x14ac:dyDescent="0.25">
      <c r="A75" s="41" t="s">
        <v>1495</v>
      </c>
      <c r="B75" s="18" t="s">
        <v>1496</v>
      </c>
      <c r="C75" s="18" t="s">
        <v>1402</v>
      </c>
      <c r="D75" s="7">
        <v>4212</v>
      </c>
      <c r="E75" s="8">
        <v>196.1</v>
      </c>
      <c r="F75" s="9">
        <v>4.7000000000000002E-3</v>
      </c>
      <c r="G75" s="56"/>
    </row>
    <row r="76" spans="1:7" x14ac:dyDescent="0.25">
      <c r="A76" s="41" t="s">
        <v>1531</v>
      </c>
      <c r="B76" s="18" t="s">
        <v>1532</v>
      </c>
      <c r="C76" s="18" t="s">
        <v>1246</v>
      </c>
      <c r="D76" s="7">
        <v>6413</v>
      </c>
      <c r="E76" s="8">
        <v>195.61</v>
      </c>
      <c r="F76" s="9">
        <v>4.7000000000000002E-3</v>
      </c>
      <c r="G76" s="56"/>
    </row>
    <row r="77" spans="1:7" x14ac:dyDescent="0.25">
      <c r="A77" s="41" t="s">
        <v>1302</v>
      </c>
      <c r="B77" s="18" t="s">
        <v>1303</v>
      </c>
      <c r="C77" s="18" t="s">
        <v>1283</v>
      </c>
      <c r="D77" s="7">
        <v>39445</v>
      </c>
      <c r="E77" s="8">
        <v>192.51</v>
      </c>
      <c r="F77" s="9">
        <v>4.7000000000000002E-3</v>
      </c>
      <c r="G77" s="56"/>
    </row>
    <row r="78" spans="1:7" x14ac:dyDescent="0.25">
      <c r="A78" s="41" t="s">
        <v>1190</v>
      </c>
      <c r="B78" s="18" t="s">
        <v>1191</v>
      </c>
      <c r="C78" s="18" t="s">
        <v>1180</v>
      </c>
      <c r="D78" s="7">
        <v>8439</v>
      </c>
      <c r="E78" s="8">
        <v>184.91</v>
      </c>
      <c r="F78" s="9">
        <v>4.4999999999999997E-3</v>
      </c>
      <c r="G78" s="56"/>
    </row>
    <row r="79" spans="1:7" x14ac:dyDescent="0.25">
      <c r="A79" s="41" t="s">
        <v>1964</v>
      </c>
      <c r="B79" s="18" t="s">
        <v>1965</v>
      </c>
      <c r="C79" s="18" t="s">
        <v>1283</v>
      </c>
      <c r="D79" s="7">
        <v>14785</v>
      </c>
      <c r="E79" s="8">
        <v>177.07</v>
      </c>
      <c r="F79" s="9">
        <v>4.3E-3</v>
      </c>
      <c r="G79" s="56"/>
    </row>
    <row r="80" spans="1:7" x14ac:dyDescent="0.25">
      <c r="A80" s="41" t="s">
        <v>1966</v>
      </c>
      <c r="B80" s="18" t="s">
        <v>1967</v>
      </c>
      <c r="C80" s="18" t="s">
        <v>1283</v>
      </c>
      <c r="D80" s="7">
        <v>49507</v>
      </c>
      <c r="E80" s="8">
        <v>173.57</v>
      </c>
      <c r="F80" s="9">
        <v>4.1999999999999997E-3</v>
      </c>
      <c r="G80" s="56"/>
    </row>
    <row r="81" spans="1:7" x14ac:dyDescent="0.25">
      <c r="A81" s="41" t="s">
        <v>1817</v>
      </c>
      <c r="B81" s="18" t="s">
        <v>1818</v>
      </c>
      <c r="C81" s="18" t="s">
        <v>1804</v>
      </c>
      <c r="D81" s="7">
        <v>25425</v>
      </c>
      <c r="E81" s="8">
        <v>170.09</v>
      </c>
      <c r="F81" s="9">
        <v>4.1000000000000003E-3</v>
      </c>
      <c r="G81" s="56"/>
    </row>
    <row r="82" spans="1:7" x14ac:dyDescent="0.25">
      <c r="A82" s="41" t="s">
        <v>1823</v>
      </c>
      <c r="B82" s="18" t="s">
        <v>1824</v>
      </c>
      <c r="C82" s="18" t="s">
        <v>1220</v>
      </c>
      <c r="D82" s="7">
        <v>22679</v>
      </c>
      <c r="E82" s="8">
        <v>169.9</v>
      </c>
      <c r="F82" s="9">
        <v>4.1000000000000003E-3</v>
      </c>
      <c r="G82" s="56"/>
    </row>
    <row r="83" spans="1:7" x14ac:dyDescent="0.25">
      <c r="A83" s="41" t="s">
        <v>1931</v>
      </c>
      <c r="B83" s="18" t="s">
        <v>1932</v>
      </c>
      <c r="C83" s="18" t="s">
        <v>1283</v>
      </c>
      <c r="D83" s="7">
        <v>14109</v>
      </c>
      <c r="E83" s="8">
        <v>167.39</v>
      </c>
      <c r="F83" s="9">
        <v>4.1000000000000003E-3</v>
      </c>
      <c r="G83" s="56"/>
    </row>
    <row r="84" spans="1:7" x14ac:dyDescent="0.25">
      <c r="A84" s="41" t="s">
        <v>1968</v>
      </c>
      <c r="B84" s="18" t="s">
        <v>1969</v>
      </c>
      <c r="C84" s="18" t="s">
        <v>1804</v>
      </c>
      <c r="D84" s="7">
        <v>2947</v>
      </c>
      <c r="E84" s="8">
        <v>159.9</v>
      </c>
      <c r="F84" s="9">
        <v>3.8999999999999998E-3</v>
      </c>
      <c r="G84" s="56"/>
    </row>
    <row r="85" spans="1:7" x14ac:dyDescent="0.25">
      <c r="A85" s="41" t="s">
        <v>1800</v>
      </c>
      <c r="B85" s="18" t="s">
        <v>1801</v>
      </c>
      <c r="C85" s="18" t="s">
        <v>1319</v>
      </c>
      <c r="D85" s="7">
        <v>8552</v>
      </c>
      <c r="E85" s="8">
        <v>157.84</v>
      </c>
      <c r="F85" s="9">
        <v>3.8E-3</v>
      </c>
      <c r="G85" s="56"/>
    </row>
    <row r="86" spans="1:7" x14ac:dyDescent="0.25">
      <c r="A86" s="41" t="s">
        <v>1395</v>
      </c>
      <c r="B86" s="18" t="s">
        <v>1396</v>
      </c>
      <c r="C86" s="18" t="s">
        <v>1189</v>
      </c>
      <c r="D86" s="7">
        <v>79577</v>
      </c>
      <c r="E86" s="8">
        <v>156.55000000000001</v>
      </c>
      <c r="F86" s="9">
        <v>3.8E-3</v>
      </c>
      <c r="G86" s="56"/>
    </row>
    <row r="87" spans="1:7" x14ac:dyDescent="0.25">
      <c r="A87" s="41" t="s">
        <v>1356</v>
      </c>
      <c r="B87" s="18" t="s">
        <v>1357</v>
      </c>
      <c r="C87" s="18" t="s">
        <v>1189</v>
      </c>
      <c r="D87" s="7">
        <v>75164</v>
      </c>
      <c r="E87" s="8">
        <v>153.55000000000001</v>
      </c>
      <c r="F87" s="9">
        <v>3.7000000000000002E-3</v>
      </c>
      <c r="G87" s="56"/>
    </row>
    <row r="88" spans="1:7" x14ac:dyDescent="0.25">
      <c r="A88" s="41" t="s">
        <v>1232</v>
      </c>
      <c r="B88" s="18" t="s">
        <v>1233</v>
      </c>
      <c r="C88" s="18" t="s">
        <v>1234</v>
      </c>
      <c r="D88" s="7">
        <v>3880</v>
      </c>
      <c r="E88" s="8">
        <v>147.66999999999999</v>
      </c>
      <c r="F88" s="9">
        <v>3.5999999999999999E-3</v>
      </c>
      <c r="G88" s="56"/>
    </row>
    <row r="89" spans="1:7" x14ac:dyDescent="0.25">
      <c r="A89" s="41" t="s">
        <v>1970</v>
      </c>
      <c r="B89" s="18" t="s">
        <v>1971</v>
      </c>
      <c r="C89" s="18" t="s">
        <v>1234</v>
      </c>
      <c r="D89" s="7">
        <v>9269</v>
      </c>
      <c r="E89" s="8">
        <v>146.83000000000001</v>
      </c>
      <c r="F89" s="9">
        <v>3.5999999999999999E-3</v>
      </c>
      <c r="G89" s="56"/>
    </row>
    <row r="90" spans="1:7" x14ac:dyDescent="0.25">
      <c r="A90" s="41" t="s">
        <v>1870</v>
      </c>
      <c r="B90" s="18" t="s">
        <v>1871</v>
      </c>
      <c r="C90" s="18" t="s">
        <v>1203</v>
      </c>
      <c r="D90" s="7">
        <v>19002</v>
      </c>
      <c r="E90" s="8">
        <v>139.29</v>
      </c>
      <c r="F90" s="9">
        <v>3.3999999999999998E-3</v>
      </c>
      <c r="G90" s="56"/>
    </row>
    <row r="91" spans="1:7" x14ac:dyDescent="0.25">
      <c r="A91" s="41" t="s">
        <v>1330</v>
      </c>
      <c r="B91" s="18" t="s">
        <v>1331</v>
      </c>
      <c r="C91" s="18" t="s">
        <v>1189</v>
      </c>
      <c r="D91" s="7">
        <v>120705</v>
      </c>
      <c r="E91" s="8">
        <v>134.38</v>
      </c>
      <c r="F91" s="9">
        <v>3.3E-3</v>
      </c>
      <c r="G91" s="56"/>
    </row>
    <row r="92" spans="1:7" x14ac:dyDescent="0.25">
      <c r="A92" s="41" t="s">
        <v>1972</v>
      </c>
      <c r="B92" s="18" t="s">
        <v>1973</v>
      </c>
      <c r="C92" s="18" t="s">
        <v>1180</v>
      </c>
      <c r="D92" s="7">
        <v>3937</v>
      </c>
      <c r="E92" s="8">
        <v>126.05</v>
      </c>
      <c r="F92" s="9">
        <v>3.0999999999999999E-3</v>
      </c>
      <c r="G92" s="56"/>
    </row>
    <row r="93" spans="1:7" x14ac:dyDescent="0.25">
      <c r="A93" s="41" t="s">
        <v>1933</v>
      </c>
      <c r="B93" s="18" t="s">
        <v>1934</v>
      </c>
      <c r="C93" s="18" t="s">
        <v>1394</v>
      </c>
      <c r="D93" s="7">
        <v>6122</v>
      </c>
      <c r="E93" s="8">
        <v>125.22</v>
      </c>
      <c r="F93" s="9">
        <v>3.0000000000000001E-3</v>
      </c>
      <c r="G93" s="56"/>
    </row>
    <row r="94" spans="1:7" x14ac:dyDescent="0.25">
      <c r="A94" s="41" t="s">
        <v>1311</v>
      </c>
      <c r="B94" s="18" t="s">
        <v>1312</v>
      </c>
      <c r="C94" s="18" t="s">
        <v>1220</v>
      </c>
      <c r="D94" s="7">
        <v>829</v>
      </c>
      <c r="E94" s="8">
        <v>114.43</v>
      </c>
      <c r="F94" s="9">
        <v>2.8E-3</v>
      </c>
      <c r="G94" s="56"/>
    </row>
    <row r="95" spans="1:7" x14ac:dyDescent="0.25">
      <c r="A95" s="41" t="s">
        <v>1974</v>
      </c>
      <c r="B95" s="18" t="s">
        <v>1975</v>
      </c>
      <c r="C95" s="18" t="s">
        <v>1189</v>
      </c>
      <c r="D95" s="7">
        <v>93083</v>
      </c>
      <c r="E95" s="8">
        <v>114.28</v>
      </c>
      <c r="F95" s="9">
        <v>2.8E-3</v>
      </c>
      <c r="G95" s="56"/>
    </row>
    <row r="96" spans="1:7" x14ac:dyDescent="0.25">
      <c r="A96" s="41" t="s">
        <v>1874</v>
      </c>
      <c r="B96" s="18" t="s">
        <v>1875</v>
      </c>
      <c r="C96" s="18" t="s">
        <v>1249</v>
      </c>
      <c r="D96" s="7">
        <v>19275</v>
      </c>
      <c r="E96" s="8">
        <v>111.92</v>
      </c>
      <c r="F96" s="9">
        <v>2.7000000000000001E-3</v>
      </c>
      <c r="G96" s="56"/>
    </row>
    <row r="97" spans="1:7" x14ac:dyDescent="0.25">
      <c r="A97" s="41" t="s">
        <v>1976</v>
      </c>
      <c r="B97" s="18" t="s">
        <v>1977</v>
      </c>
      <c r="C97" s="18" t="s">
        <v>1189</v>
      </c>
      <c r="D97" s="7">
        <v>116585</v>
      </c>
      <c r="E97" s="8">
        <v>90.02</v>
      </c>
      <c r="F97" s="9">
        <v>2.2000000000000001E-3</v>
      </c>
      <c r="G97" s="56"/>
    </row>
    <row r="98" spans="1:7" x14ac:dyDescent="0.25">
      <c r="A98" s="41" t="s">
        <v>1229</v>
      </c>
      <c r="B98" s="18" t="s">
        <v>1230</v>
      </c>
      <c r="C98" s="18" t="s">
        <v>1231</v>
      </c>
      <c r="D98" s="7">
        <v>1205</v>
      </c>
      <c r="E98" s="8">
        <v>87.36</v>
      </c>
      <c r="F98" s="9">
        <v>2.0999999999999999E-3</v>
      </c>
      <c r="G98" s="56"/>
    </row>
    <row r="99" spans="1:7" x14ac:dyDescent="0.25">
      <c r="A99" s="41" t="s">
        <v>1778</v>
      </c>
      <c r="B99" s="18" t="s">
        <v>1779</v>
      </c>
      <c r="C99" s="18" t="s">
        <v>1231</v>
      </c>
      <c r="D99" s="7">
        <v>10808</v>
      </c>
      <c r="E99" s="8">
        <v>82.04</v>
      </c>
      <c r="F99" s="9">
        <v>2E-3</v>
      </c>
      <c r="G99" s="56"/>
    </row>
    <row r="100" spans="1:7" x14ac:dyDescent="0.25">
      <c r="A100" s="41" t="s">
        <v>1978</v>
      </c>
      <c r="B100" s="18" t="s">
        <v>1979</v>
      </c>
      <c r="C100" s="18" t="s">
        <v>1283</v>
      </c>
      <c r="D100" s="7">
        <v>6247</v>
      </c>
      <c r="E100" s="8">
        <v>55.74</v>
      </c>
      <c r="F100" s="9">
        <v>1.2999999999999999E-3</v>
      </c>
      <c r="G100" s="56"/>
    </row>
    <row r="101" spans="1:7" x14ac:dyDescent="0.25">
      <c r="A101" s="41" t="s">
        <v>1909</v>
      </c>
      <c r="B101" s="18" t="s">
        <v>1910</v>
      </c>
      <c r="C101" s="18" t="s">
        <v>1283</v>
      </c>
      <c r="D101" s="7">
        <v>28913</v>
      </c>
      <c r="E101" s="8">
        <v>44.54</v>
      </c>
      <c r="F101" s="9">
        <v>1.1000000000000001E-3</v>
      </c>
      <c r="G101" s="56"/>
    </row>
    <row r="102" spans="1:7" x14ac:dyDescent="0.25">
      <c r="A102" s="41" t="s">
        <v>1913</v>
      </c>
      <c r="B102" s="18" t="s">
        <v>1914</v>
      </c>
      <c r="C102" s="18" t="s">
        <v>1180</v>
      </c>
      <c r="D102" s="7">
        <v>3683</v>
      </c>
      <c r="E102" s="8">
        <v>30.78</v>
      </c>
      <c r="F102" s="9">
        <v>6.9999999999999999E-4</v>
      </c>
      <c r="G102" s="56"/>
    </row>
    <row r="103" spans="1:7" x14ac:dyDescent="0.25">
      <c r="A103" s="41" t="s">
        <v>1980</v>
      </c>
      <c r="B103" s="18" t="s">
        <v>1981</v>
      </c>
      <c r="C103" s="18" t="s">
        <v>1231</v>
      </c>
      <c r="D103" s="7">
        <v>2857</v>
      </c>
      <c r="E103" s="8">
        <v>18.059999999999999</v>
      </c>
      <c r="F103" s="9">
        <v>4.0000000000000002E-4</v>
      </c>
      <c r="G103" s="56"/>
    </row>
    <row r="104" spans="1:7" x14ac:dyDescent="0.25">
      <c r="A104" s="57" t="s">
        <v>130</v>
      </c>
      <c r="B104" s="19"/>
      <c r="C104" s="19"/>
      <c r="D104" s="10"/>
      <c r="E104" s="21">
        <v>39890.42</v>
      </c>
      <c r="F104" s="22">
        <v>0.96609999999999996</v>
      </c>
      <c r="G104" s="58"/>
    </row>
    <row r="105" spans="1:7" x14ac:dyDescent="0.25">
      <c r="A105" s="57" t="s">
        <v>1256</v>
      </c>
      <c r="B105" s="18"/>
      <c r="C105" s="18"/>
      <c r="D105" s="7"/>
      <c r="E105" s="8"/>
      <c r="F105" s="9"/>
      <c r="G105" s="56"/>
    </row>
    <row r="106" spans="1:7" x14ac:dyDescent="0.25">
      <c r="A106" s="57" t="s">
        <v>130</v>
      </c>
      <c r="B106" s="18"/>
      <c r="C106" s="18"/>
      <c r="D106" s="7"/>
      <c r="E106" s="23" t="s">
        <v>127</v>
      </c>
      <c r="F106" s="24" t="s">
        <v>127</v>
      </c>
      <c r="G106" s="56"/>
    </row>
    <row r="107" spans="1:7" x14ac:dyDescent="0.25">
      <c r="A107" s="59" t="s">
        <v>142</v>
      </c>
      <c r="B107" s="38"/>
      <c r="C107" s="38"/>
      <c r="D107" s="39"/>
      <c r="E107" s="15">
        <v>39890.42</v>
      </c>
      <c r="F107" s="16">
        <v>0.96609999999999996</v>
      </c>
      <c r="G107" s="58"/>
    </row>
    <row r="108" spans="1:7" x14ac:dyDescent="0.25">
      <c r="A108" s="41"/>
      <c r="B108" s="18"/>
      <c r="C108" s="18"/>
      <c r="D108" s="7"/>
      <c r="E108" s="8"/>
      <c r="F108" s="9"/>
      <c r="G108" s="56"/>
    </row>
    <row r="109" spans="1:7" x14ac:dyDescent="0.25">
      <c r="A109" s="41"/>
      <c r="B109" s="18"/>
      <c r="C109" s="18"/>
      <c r="D109" s="7"/>
      <c r="E109" s="8"/>
      <c r="F109" s="9"/>
      <c r="G109" s="56"/>
    </row>
    <row r="110" spans="1:7" x14ac:dyDescent="0.25">
      <c r="A110" s="57" t="s">
        <v>216</v>
      </c>
      <c r="B110" s="18"/>
      <c r="C110" s="18"/>
      <c r="D110" s="7"/>
      <c r="E110" s="8"/>
      <c r="F110" s="9"/>
      <c r="G110" s="56"/>
    </row>
    <row r="111" spans="1:7" x14ac:dyDescent="0.25">
      <c r="A111" s="41" t="s">
        <v>217</v>
      </c>
      <c r="B111" s="18"/>
      <c r="C111" s="18"/>
      <c r="D111" s="7"/>
      <c r="E111" s="8">
        <v>1449.74</v>
      </c>
      <c r="F111" s="9">
        <v>3.5099999999999999E-2</v>
      </c>
      <c r="G111" s="56">
        <v>6.6513000000000003E-2</v>
      </c>
    </row>
    <row r="112" spans="1:7" x14ac:dyDescent="0.25">
      <c r="A112" s="57" t="s">
        <v>130</v>
      </c>
      <c r="B112" s="19"/>
      <c r="C112" s="19"/>
      <c r="D112" s="10"/>
      <c r="E112" s="21">
        <v>1449.74</v>
      </c>
      <c r="F112" s="22">
        <v>3.5099999999999999E-2</v>
      </c>
      <c r="G112" s="58"/>
    </row>
    <row r="113" spans="1:7" x14ac:dyDescent="0.25">
      <c r="A113" s="41"/>
      <c r="B113" s="18"/>
      <c r="C113" s="18"/>
      <c r="D113" s="7"/>
      <c r="E113" s="8"/>
      <c r="F113" s="9"/>
      <c r="G113" s="56"/>
    </row>
    <row r="114" spans="1:7" x14ac:dyDescent="0.25">
      <c r="A114" s="59" t="s">
        <v>142</v>
      </c>
      <c r="B114" s="38"/>
      <c r="C114" s="38"/>
      <c r="D114" s="39"/>
      <c r="E114" s="21">
        <v>1449.74</v>
      </c>
      <c r="F114" s="22">
        <v>3.5099999999999999E-2</v>
      </c>
      <c r="G114" s="58"/>
    </row>
    <row r="115" spans="1:7" x14ac:dyDescent="0.25">
      <c r="A115" s="41" t="s">
        <v>218</v>
      </c>
      <c r="B115" s="18"/>
      <c r="C115" s="18"/>
      <c r="D115" s="7"/>
      <c r="E115" s="8">
        <v>0.26418160000000002</v>
      </c>
      <c r="F115" s="31" t="s">
        <v>895</v>
      </c>
      <c r="G115" s="56"/>
    </row>
    <row r="116" spans="1:7" x14ac:dyDescent="0.25">
      <c r="A116" s="41" t="s">
        <v>219</v>
      </c>
      <c r="B116" s="18"/>
      <c r="C116" s="18"/>
      <c r="D116" s="7"/>
      <c r="E116" s="12">
        <v>-44.854181599999997</v>
      </c>
      <c r="F116" s="13">
        <v>-1.206E-3</v>
      </c>
      <c r="G116" s="56">
        <v>6.6513000000000003E-2</v>
      </c>
    </row>
    <row r="117" spans="1:7" x14ac:dyDescent="0.25">
      <c r="A117" s="60" t="s">
        <v>220</v>
      </c>
      <c r="B117" s="20"/>
      <c r="C117" s="20"/>
      <c r="D117" s="14"/>
      <c r="E117" s="15">
        <v>41295.57</v>
      </c>
      <c r="F117" s="16">
        <v>1</v>
      </c>
      <c r="G117" s="61"/>
    </row>
    <row r="118" spans="1:7" x14ac:dyDescent="0.25">
      <c r="A118" s="42"/>
      <c r="G118" s="48"/>
    </row>
    <row r="119" spans="1:7" x14ac:dyDescent="0.25">
      <c r="A119" s="62" t="s">
        <v>689</v>
      </c>
      <c r="G119" s="48"/>
    </row>
    <row r="120" spans="1:7" x14ac:dyDescent="0.25">
      <c r="A120" s="42"/>
      <c r="G120" s="48"/>
    </row>
    <row r="121" spans="1:7" x14ac:dyDescent="0.25">
      <c r="A121" s="62" t="s">
        <v>232</v>
      </c>
      <c r="G121" s="48"/>
    </row>
    <row r="122" spans="1:7" x14ac:dyDescent="0.25">
      <c r="A122" s="43" t="s">
        <v>233</v>
      </c>
      <c r="B122" s="3" t="s">
        <v>127</v>
      </c>
      <c r="G122" s="48"/>
    </row>
    <row r="123" spans="1:7" x14ac:dyDescent="0.25">
      <c r="A123" s="42" t="s">
        <v>234</v>
      </c>
      <c r="G123" s="48"/>
    </row>
    <row r="124" spans="1:7" x14ac:dyDescent="0.25">
      <c r="A124" s="42" t="s">
        <v>235</v>
      </c>
      <c r="B124" s="3" t="s">
        <v>236</v>
      </c>
      <c r="C124" s="3" t="s">
        <v>236</v>
      </c>
      <c r="G124" s="48"/>
    </row>
    <row r="125" spans="1:7" x14ac:dyDescent="0.25">
      <c r="A125" s="42"/>
      <c r="B125" s="63">
        <v>45382</v>
      </c>
      <c r="C125" s="63">
        <v>45565</v>
      </c>
      <c r="G125" s="48"/>
    </row>
    <row r="126" spans="1:7" x14ac:dyDescent="0.25">
      <c r="A126" s="42" t="s">
        <v>240</v>
      </c>
      <c r="B126" s="89">
        <v>109.65</v>
      </c>
      <c r="C126">
        <v>134.52000000000001</v>
      </c>
      <c r="E126" s="2"/>
      <c r="G126" s="64"/>
    </row>
    <row r="127" spans="1:7" x14ac:dyDescent="0.25">
      <c r="A127" s="42" t="s">
        <v>241</v>
      </c>
      <c r="B127" s="89">
        <v>37.08</v>
      </c>
      <c r="C127">
        <v>45.49</v>
      </c>
      <c r="E127" s="2"/>
      <c r="G127" s="64"/>
    </row>
    <row r="128" spans="1:7" x14ac:dyDescent="0.25">
      <c r="A128" s="42" t="s">
        <v>709</v>
      </c>
      <c r="B128" s="89">
        <v>94.7</v>
      </c>
      <c r="C128">
        <v>115.24</v>
      </c>
      <c r="E128" s="2"/>
      <c r="G128" s="64"/>
    </row>
    <row r="129" spans="1:7" x14ac:dyDescent="0.25">
      <c r="A129" s="42" t="s">
        <v>710</v>
      </c>
      <c r="B129" s="89">
        <v>25.35</v>
      </c>
      <c r="C129">
        <v>30.84</v>
      </c>
      <c r="E129" s="2"/>
      <c r="G129" s="64"/>
    </row>
    <row r="130" spans="1:7" x14ac:dyDescent="0.25">
      <c r="A130" s="42"/>
      <c r="E130" s="2"/>
      <c r="G130" s="64"/>
    </row>
    <row r="131" spans="1:7" x14ac:dyDescent="0.25">
      <c r="A131" s="42" t="s">
        <v>251</v>
      </c>
      <c r="B131" s="3" t="s">
        <v>127</v>
      </c>
      <c r="G131" s="48"/>
    </row>
    <row r="132" spans="1:7" x14ac:dyDescent="0.25">
      <c r="A132" s="42" t="s">
        <v>252</v>
      </c>
      <c r="B132" s="3" t="s">
        <v>127</v>
      </c>
      <c r="G132" s="48"/>
    </row>
    <row r="133" spans="1:7" ht="30" customHeight="1" x14ac:dyDescent="0.25">
      <c r="A133" s="43" t="s">
        <v>253</v>
      </c>
      <c r="B133" s="3" t="s">
        <v>127</v>
      </c>
      <c r="G133" s="48"/>
    </row>
    <row r="134" spans="1:7" ht="30" customHeight="1" x14ac:dyDescent="0.25">
      <c r="A134" s="43" t="s">
        <v>254</v>
      </c>
      <c r="B134" s="3" t="s">
        <v>127</v>
      </c>
      <c r="G134" s="48"/>
    </row>
    <row r="135" spans="1:7" x14ac:dyDescent="0.25">
      <c r="A135" s="42" t="s">
        <v>1259</v>
      </c>
      <c r="B135" s="65">
        <v>0.26490000000000002</v>
      </c>
      <c r="G135" s="48"/>
    </row>
    <row r="136" spans="1:7" ht="30" customHeight="1" x14ac:dyDescent="0.25">
      <c r="A136" s="43" t="s">
        <v>256</v>
      </c>
      <c r="B136" s="3" t="s">
        <v>127</v>
      </c>
      <c r="G136" s="48"/>
    </row>
    <row r="137" spans="1:7" ht="30" customHeight="1" x14ac:dyDescent="0.25">
      <c r="A137" s="43" t="s">
        <v>257</v>
      </c>
      <c r="B137" s="3" t="s">
        <v>127</v>
      </c>
      <c r="G137" s="48"/>
    </row>
    <row r="138" spans="1:7" ht="30" customHeight="1" x14ac:dyDescent="0.25">
      <c r="A138" s="43" t="s">
        <v>258</v>
      </c>
      <c r="B138" s="3" t="s">
        <v>127</v>
      </c>
      <c r="G138" s="48"/>
    </row>
    <row r="139" spans="1:7" x14ac:dyDescent="0.25">
      <c r="A139" s="42" t="s">
        <v>259</v>
      </c>
      <c r="B139" s="3" t="s">
        <v>127</v>
      </c>
      <c r="G139" s="48"/>
    </row>
    <row r="140" spans="1:7" ht="15.75" customHeight="1" thickBot="1" x14ac:dyDescent="0.3">
      <c r="A140" s="66" t="s">
        <v>260</v>
      </c>
      <c r="B140" s="67" t="s">
        <v>127</v>
      </c>
      <c r="C140" s="68"/>
      <c r="D140" s="68"/>
      <c r="E140" s="68"/>
      <c r="F140" s="68"/>
      <c r="G140" s="69"/>
    </row>
    <row r="142" spans="1:7" ht="69.95" customHeight="1" x14ac:dyDescent="0.25">
      <c r="A142" s="128" t="s">
        <v>261</v>
      </c>
      <c r="B142" s="128" t="s">
        <v>262</v>
      </c>
      <c r="C142" s="128" t="s">
        <v>5</v>
      </c>
      <c r="D142" s="128" t="s">
        <v>6</v>
      </c>
    </row>
    <row r="143" spans="1:7" ht="69.95" customHeight="1" x14ac:dyDescent="0.25">
      <c r="A143" s="128" t="s">
        <v>1982</v>
      </c>
      <c r="B143" s="128"/>
      <c r="C143" s="128" t="s">
        <v>55</v>
      </c>
      <c r="D143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1.1406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36.75" customHeight="1" x14ac:dyDescent="0.25">
      <c r="A3" s="132" t="s">
        <v>263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30" customHeight="1" x14ac:dyDescent="0.25">
      <c r="A4" s="132" t="s">
        <v>264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128</v>
      </c>
      <c r="B11" s="18"/>
      <c r="C11" s="18"/>
      <c r="D11" s="7"/>
      <c r="E11" s="8"/>
      <c r="F11" s="9"/>
      <c r="G11" s="56"/>
    </row>
    <row r="12" spans="1:8" x14ac:dyDescent="0.25">
      <c r="A12" s="57" t="s">
        <v>265</v>
      </c>
      <c r="B12" s="18"/>
      <c r="C12" s="18"/>
      <c r="D12" s="7"/>
      <c r="E12" s="8"/>
      <c r="F12" s="9"/>
      <c r="G12" s="56"/>
    </row>
    <row r="13" spans="1:8" x14ac:dyDescent="0.25">
      <c r="A13" s="41" t="s">
        <v>266</v>
      </c>
      <c r="B13" s="18" t="s">
        <v>267</v>
      </c>
      <c r="C13" s="18" t="s">
        <v>268</v>
      </c>
      <c r="D13" s="7">
        <v>121000000</v>
      </c>
      <c r="E13" s="8">
        <v>120021.96</v>
      </c>
      <c r="F13" s="9">
        <v>0.1036</v>
      </c>
      <c r="G13" s="56">
        <v>7.4649999999999994E-2</v>
      </c>
    </row>
    <row r="14" spans="1:8" x14ac:dyDescent="0.25">
      <c r="A14" s="41" t="s">
        <v>269</v>
      </c>
      <c r="B14" s="18" t="s">
        <v>270</v>
      </c>
      <c r="C14" s="18" t="s">
        <v>271</v>
      </c>
      <c r="D14" s="7">
        <v>88000000</v>
      </c>
      <c r="E14" s="8">
        <v>87037.9</v>
      </c>
      <c r="F14" s="9">
        <v>7.51E-2</v>
      </c>
      <c r="G14" s="56">
        <v>7.4950000000000003E-2</v>
      </c>
    </row>
    <row r="15" spans="1:8" x14ac:dyDescent="0.25">
      <c r="A15" s="41" t="s">
        <v>272</v>
      </c>
      <c r="B15" s="18" t="s">
        <v>273</v>
      </c>
      <c r="C15" s="18" t="s">
        <v>271</v>
      </c>
      <c r="D15" s="7">
        <v>87000000</v>
      </c>
      <c r="E15" s="8">
        <v>86754.14</v>
      </c>
      <c r="F15" s="9">
        <v>7.4899999999999994E-2</v>
      </c>
      <c r="G15" s="56">
        <v>7.4679999999999996E-2</v>
      </c>
    </row>
    <row r="16" spans="1:8" x14ac:dyDescent="0.25">
      <c r="A16" s="41" t="s">
        <v>274</v>
      </c>
      <c r="B16" s="18" t="s">
        <v>275</v>
      </c>
      <c r="C16" s="18" t="s">
        <v>271</v>
      </c>
      <c r="D16" s="7">
        <v>84000000</v>
      </c>
      <c r="E16" s="8">
        <v>83080.62</v>
      </c>
      <c r="F16" s="9">
        <v>7.17E-2</v>
      </c>
      <c r="G16" s="56">
        <v>7.4589000000000003E-2</v>
      </c>
    </row>
    <row r="17" spans="1:7" x14ac:dyDescent="0.25">
      <c r="A17" s="41" t="s">
        <v>276</v>
      </c>
      <c r="B17" s="18" t="s">
        <v>277</v>
      </c>
      <c r="C17" s="18" t="s">
        <v>271</v>
      </c>
      <c r="D17" s="7">
        <v>74000000</v>
      </c>
      <c r="E17" s="8">
        <v>73413.990000000005</v>
      </c>
      <c r="F17" s="9">
        <v>6.3399999999999998E-2</v>
      </c>
      <c r="G17" s="56">
        <v>7.4813000000000004E-2</v>
      </c>
    </row>
    <row r="18" spans="1:7" x14ac:dyDescent="0.25">
      <c r="A18" s="41" t="s">
        <v>278</v>
      </c>
      <c r="B18" s="18" t="s">
        <v>279</v>
      </c>
      <c r="C18" s="18" t="s">
        <v>271</v>
      </c>
      <c r="D18" s="7">
        <v>69000000</v>
      </c>
      <c r="E18" s="8">
        <v>68306.14</v>
      </c>
      <c r="F18" s="9">
        <v>5.8900000000000001E-2</v>
      </c>
      <c r="G18" s="56">
        <v>7.6799999999999993E-2</v>
      </c>
    </row>
    <row r="19" spans="1:7" x14ac:dyDescent="0.25">
      <c r="A19" s="41" t="s">
        <v>280</v>
      </c>
      <c r="B19" s="18" t="s">
        <v>281</v>
      </c>
      <c r="C19" s="18" t="s">
        <v>282</v>
      </c>
      <c r="D19" s="7">
        <v>58000000</v>
      </c>
      <c r="E19" s="8">
        <v>57305.45</v>
      </c>
      <c r="F19" s="9">
        <v>4.9500000000000002E-2</v>
      </c>
      <c r="G19" s="56">
        <v>7.6399999999999996E-2</v>
      </c>
    </row>
    <row r="20" spans="1:7" x14ac:dyDescent="0.25">
      <c r="A20" s="41" t="s">
        <v>283</v>
      </c>
      <c r="B20" s="18" t="s">
        <v>284</v>
      </c>
      <c r="C20" s="18" t="s">
        <v>282</v>
      </c>
      <c r="D20" s="7">
        <v>54000000</v>
      </c>
      <c r="E20" s="8">
        <v>53355.56</v>
      </c>
      <c r="F20" s="9">
        <v>4.5999999999999999E-2</v>
      </c>
      <c r="G20" s="56">
        <v>7.6449000000000003E-2</v>
      </c>
    </row>
    <row r="21" spans="1:7" x14ac:dyDescent="0.25">
      <c r="A21" s="41" t="s">
        <v>285</v>
      </c>
      <c r="B21" s="18" t="s">
        <v>286</v>
      </c>
      <c r="C21" s="18" t="s">
        <v>271</v>
      </c>
      <c r="D21" s="7">
        <v>51000000</v>
      </c>
      <c r="E21" s="8">
        <v>50737.91</v>
      </c>
      <c r="F21" s="9">
        <v>4.3799999999999999E-2</v>
      </c>
      <c r="G21" s="56">
        <v>7.4399999999999994E-2</v>
      </c>
    </row>
    <row r="22" spans="1:7" x14ac:dyDescent="0.25">
      <c r="A22" s="41" t="s">
        <v>287</v>
      </c>
      <c r="B22" s="18" t="s">
        <v>288</v>
      </c>
      <c r="C22" s="18" t="s">
        <v>282</v>
      </c>
      <c r="D22" s="7">
        <v>41500000</v>
      </c>
      <c r="E22" s="8">
        <v>41012.379999999997</v>
      </c>
      <c r="F22" s="9">
        <v>3.5400000000000001E-2</v>
      </c>
      <c r="G22" s="56">
        <v>7.5050000000000006E-2</v>
      </c>
    </row>
    <row r="23" spans="1:7" x14ac:dyDescent="0.25">
      <c r="A23" s="41" t="s">
        <v>289</v>
      </c>
      <c r="B23" s="18" t="s">
        <v>290</v>
      </c>
      <c r="C23" s="18" t="s">
        <v>271</v>
      </c>
      <c r="D23" s="7">
        <v>39500000</v>
      </c>
      <c r="E23" s="8">
        <v>39037.18</v>
      </c>
      <c r="F23" s="9">
        <v>3.3700000000000001E-2</v>
      </c>
      <c r="G23" s="56">
        <v>7.5874999999999998E-2</v>
      </c>
    </row>
    <row r="24" spans="1:7" x14ac:dyDescent="0.25">
      <c r="A24" s="41" t="s">
        <v>291</v>
      </c>
      <c r="B24" s="18" t="s">
        <v>292</v>
      </c>
      <c r="C24" s="18" t="s">
        <v>271</v>
      </c>
      <c r="D24" s="7">
        <v>36000000</v>
      </c>
      <c r="E24" s="8">
        <v>35885.019999999997</v>
      </c>
      <c r="F24" s="9">
        <v>3.1E-2</v>
      </c>
      <c r="G24" s="56">
        <v>7.4962000000000001E-2</v>
      </c>
    </row>
    <row r="25" spans="1:7" x14ac:dyDescent="0.25">
      <c r="A25" s="41" t="s">
        <v>293</v>
      </c>
      <c r="B25" s="18" t="s">
        <v>294</v>
      </c>
      <c r="C25" s="18" t="s">
        <v>282</v>
      </c>
      <c r="D25" s="7">
        <v>31500000</v>
      </c>
      <c r="E25" s="8">
        <v>31204.560000000001</v>
      </c>
      <c r="F25" s="9">
        <v>2.69E-2</v>
      </c>
      <c r="G25" s="56">
        <v>7.4749999999999997E-2</v>
      </c>
    </row>
    <row r="26" spans="1:7" x14ac:dyDescent="0.25">
      <c r="A26" s="41" t="s">
        <v>295</v>
      </c>
      <c r="B26" s="18" t="s">
        <v>296</v>
      </c>
      <c r="C26" s="18" t="s">
        <v>271</v>
      </c>
      <c r="D26" s="7">
        <v>26000000</v>
      </c>
      <c r="E26" s="8">
        <v>25969.45</v>
      </c>
      <c r="F26" s="9">
        <v>2.24E-2</v>
      </c>
      <c r="G26" s="56">
        <v>7.2100999999999998E-2</v>
      </c>
    </row>
    <row r="27" spans="1:7" x14ac:dyDescent="0.25">
      <c r="A27" s="41" t="s">
        <v>297</v>
      </c>
      <c r="B27" s="18" t="s">
        <v>298</v>
      </c>
      <c r="C27" s="18" t="s">
        <v>271</v>
      </c>
      <c r="D27" s="7">
        <v>25000000</v>
      </c>
      <c r="E27" s="8">
        <v>24969.53</v>
      </c>
      <c r="F27" s="9">
        <v>2.1499999999999998E-2</v>
      </c>
      <c r="G27" s="56">
        <v>7.3800000000000004E-2</v>
      </c>
    </row>
    <row r="28" spans="1:7" x14ac:dyDescent="0.25">
      <c r="A28" s="41" t="s">
        <v>299</v>
      </c>
      <c r="B28" s="18" t="s">
        <v>300</v>
      </c>
      <c r="C28" s="18" t="s">
        <v>271</v>
      </c>
      <c r="D28" s="7">
        <v>22500000</v>
      </c>
      <c r="E28" s="8">
        <v>22398.080000000002</v>
      </c>
      <c r="F28" s="9">
        <v>1.9300000000000001E-2</v>
      </c>
      <c r="G28" s="56">
        <v>7.4899999999999994E-2</v>
      </c>
    </row>
    <row r="29" spans="1:7" x14ac:dyDescent="0.25">
      <c r="A29" s="41" t="s">
        <v>301</v>
      </c>
      <c r="B29" s="18" t="s">
        <v>302</v>
      </c>
      <c r="C29" s="18" t="s">
        <v>271</v>
      </c>
      <c r="D29" s="7">
        <v>22000000</v>
      </c>
      <c r="E29" s="8">
        <v>21884.68</v>
      </c>
      <c r="F29" s="9">
        <v>1.89E-2</v>
      </c>
      <c r="G29" s="56">
        <v>7.3849999999999999E-2</v>
      </c>
    </row>
    <row r="30" spans="1:7" x14ac:dyDescent="0.25">
      <c r="A30" s="41" t="s">
        <v>303</v>
      </c>
      <c r="B30" s="18" t="s">
        <v>304</v>
      </c>
      <c r="C30" s="18" t="s">
        <v>271</v>
      </c>
      <c r="D30" s="7">
        <v>19500000</v>
      </c>
      <c r="E30" s="8">
        <v>19537.560000000001</v>
      </c>
      <c r="F30" s="9">
        <v>1.6899999999999998E-2</v>
      </c>
      <c r="G30" s="56">
        <v>7.4712000000000001E-2</v>
      </c>
    </row>
    <row r="31" spans="1:7" x14ac:dyDescent="0.25">
      <c r="A31" s="41" t="s">
        <v>305</v>
      </c>
      <c r="B31" s="18" t="s">
        <v>306</v>
      </c>
      <c r="C31" s="18" t="s">
        <v>271</v>
      </c>
      <c r="D31" s="7">
        <v>12500000</v>
      </c>
      <c r="E31" s="8">
        <v>12516.16</v>
      </c>
      <c r="F31" s="9">
        <v>1.0800000000000001E-2</v>
      </c>
      <c r="G31" s="56">
        <v>7.3599999999999999E-2</v>
      </c>
    </row>
    <row r="32" spans="1:7" x14ac:dyDescent="0.25">
      <c r="A32" s="41" t="s">
        <v>307</v>
      </c>
      <c r="B32" s="18" t="s">
        <v>308</v>
      </c>
      <c r="C32" s="18" t="s">
        <v>271</v>
      </c>
      <c r="D32" s="7">
        <v>12000000</v>
      </c>
      <c r="E32" s="8">
        <v>12021.5</v>
      </c>
      <c r="F32" s="9">
        <v>1.04E-2</v>
      </c>
      <c r="G32" s="56">
        <v>7.4108999999999994E-2</v>
      </c>
    </row>
    <row r="33" spans="1:7" x14ac:dyDescent="0.25">
      <c r="A33" s="41" t="s">
        <v>309</v>
      </c>
      <c r="B33" s="18" t="s">
        <v>310</v>
      </c>
      <c r="C33" s="18" t="s">
        <v>271</v>
      </c>
      <c r="D33" s="7">
        <v>10000000</v>
      </c>
      <c r="E33" s="8">
        <v>10050.709999999999</v>
      </c>
      <c r="F33" s="9">
        <v>8.6999999999999994E-3</v>
      </c>
      <c r="G33" s="56">
        <v>7.3889999999999997E-2</v>
      </c>
    </row>
    <row r="34" spans="1:7" x14ac:dyDescent="0.25">
      <c r="A34" s="41" t="s">
        <v>311</v>
      </c>
      <c r="B34" s="18" t="s">
        <v>312</v>
      </c>
      <c r="C34" s="18" t="s">
        <v>271</v>
      </c>
      <c r="D34" s="7">
        <v>10000000</v>
      </c>
      <c r="E34" s="8">
        <v>9995.7199999999993</v>
      </c>
      <c r="F34" s="9">
        <v>8.6E-3</v>
      </c>
      <c r="G34" s="56">
        <v>7.2752999999999998E-2</v>
      </c>
    </row>
    <row r="35" spans="1:7" x14ac:dyDescent="0.25">
      <c r="A35" s="41" t="s">
        <v>313</v>
      </c>
      <c r="B35" s="18" t="s">
        <v>314</v>
      </c>
      <c r="C35" s="18" t="s">
        <v>271</v>
      </c>
      <c r="D35" s="7">
        <v>9000000</v>
      </c>
      <c r="E35" s="8">
        <v>9011.52</v>
      </c>
      <c r="F35" s="9">
        <v>7.7999999999999996E-3</v>
      </c>
      <c r="G35" s="56">
        <v>7.2900999999999994E-2</v>
      </c>
    </row>
    <row r="36" spans="1:7" x14ac:dyDescent="0.25">
      <c r="A36" s="41" t="s">
        <v>315</v>
      </c>
      <c r="B36" s="18" t="s">
        <v>316</v>
      </c>
      <c r="C36" s="18" t="s">
        <v>271</v>
      </c>
      <c r="D36" s="7">
        <v>8500000</v>
      </c>
      <c r="E36" s="8">
        <v>8517.52</v>
      </c>
      <c r="F36" s="9">
        <v>7.4000000000000003E-3</v>
      </c>
      <c r="G36" s="56">
        <v>7.3000999999999996E-2</v>
      </c>
    </row>
    <row r="37" spans="1:7" x14ac:dyDescent="0.25">
      <c r="A37" s="41" t="s">
        <v>317</v>
      </c>
      <c r="B37" s="18" t="s">
        <v>318</v>
      </c>
      <c r="C37" s="18" t="s">
        <v>271</v>
      </c>
      <c r="D37" s="7">
        <v>5000000</v>
      </c>
      <c r="E37" s="8">
        <v>5016.3100000000004</v>
      </c>
      <c r="F37" s="9">
        <v>4.3E-3</v>
      </c>
      <c r="G37" s="56">
        <v>7.6669000000000001E-2</v>
      </c>
    </row>
    <row r="38" spans="1:7" x14ac:dyDescent="0.25">
      <c r="A38" s="41" t="s">
        <v>319</v>
      </c>
      <c r="B38" s="18" t="s">
        <v>320</v>
      </c>
      <c r="C38" s="18" t="s">
        <v>271</v>
      </c>
      <c r="D38" s="7">
        <v>5000000</v>
      </c>
      <c r="E38" s="8">
        <v>4959.09</v>
      </c>
      <c r="F38" s="9">
        <v>4.3E-3</v>
      </c>
      <c r="G38" s="56">
        <v>7.485E-2</v>
      </c>
    </row>
    <row r="39" spans="1:7" x14ac:dyDescent="0.25">
      <c r="A39" s="41" t="s">
        <v>321</v>
      </c>
      <c r="B39" s="18" t="s">
        <v>322</v>
      </c>
      <c r="C39" s="18" t="s">
        <v>282</v>
      </c>
      <c r="D39" s="7">
        <v>2500000</v>
      </c>
      <c r="E39" s="8">
        <v>2478.1799999999998</v>
      </c>
      <c r="F39" s="9">
        <v>2.0999999999999999E-3</v>
      </c>
      <c r="G39" s="56">
        <v>7.4748999999999996E-2</v>
      </c>
    </row>
    <row r="40" spans="1:7" x14ac:dyDescent="0.25">
      <c r="A40" s="41" t="s">
        <v>323</v>
      </c>
      <c r="B40" s="18" t="s">
        <v>324</v>
      </c>
      <c r="C40" s="18" t="s">
        <v>271</v>
      </c>
      <c r="D40" s="7">
        <v>1970000</v>
      </c>
      <c r="E40" s="8">
        <v>1974.97</v>
      </c>
      <c r="F40" s="9">
        <v>1.6999999999999999E-3</v>
      </c>
      <c r="G40" s="56">
        <v>7.4450000000000002E-2</v>
      </c>
    </row>
    <row r="41" spans="1:7" x14ac:dyDescent="0.25">
      <c r="A41" s="41" t="s">
        <v>325</v>
      </c>
      <c r="B41" s="18" t="s">
        <v>326</v>
      </c>
      <c r="C41" s="18" t="s">
        <v>271</v>
      </c>
      <c r="D41" s="7">
        <v>1650000</v>
      </c>
      <c r="E41" s="8">
        <v>1658.58</v>
      </c>
      <c r="F41" s="9">
        <v>1.4E-3</v>
      </c>
      <c r="G41" s="56">
        <v>7.5148999999999994E-2</v>
      </c>
    </row>
    <row r="42" spans="1:7" x14ac:dyDescent="0.25">
      <c r="A42" s="41" t="s">
        <v>327</v>
      </c>
      <c r="B42" s="18" t="s">
        <v>328</v>
      </c>
      <c r="C42" s="18" t="s">
        <v>271</v>
      </c>
      <c r="D42" s="7">
        <v>1500000</v>
      </c>
      <c r="E42" s="8">
        <v>1506.84</v>
      </c>
      <c r="F42" s="9">
        <v>1.2999999999999999E-3</v>
      </c>
      <c r="G42" s="56">
        <v>7.4499999999999997E-2</v>
      </c>
    </row>
    <row r="43" spans="1:7" x14ac:dyDescent="0.25">
      <c r="A43" s="41" t="s">
        <v>329</v>
      </c>
      <c r="B43" s="18" t="s">
        <v>330</v>
      </c>
      <c r="C43" s="18" t="s">
        <v>271</v>
      </c>
      <c r="D43" s="7">
        <v>1500000</v>
      </c>
      <c r="E43" s="8">
        <v>1502.17</v>
      </c>
      <c r="F43" s="9">
        <v>1.2999999999999999E-3</v>
      </c>
      <c r="G43" s="56">
        <v>7.4499999999999997E-2</v>
      </c>
    </row>
    <row r="44" spans="1:7" x14ac:dyDescent="0.25">
      <c r="A44" s="41" t="s">
        <v>331</v>
      </c>
      <c r="B44" s="18" t="s">
        <v>332</v>
      </c>
      <c r="C44" s="18" t="s">
        <v>271</v>
      </c>
      <c r="D44" s="7">
        <v>1500000</v>
      </c>
      <c r="E44" s="8">
        <v>1501.38</v>
      </c>
      <c r="F44" s="9">
        <v>1.2999999999999999E-3</v>
      </c>
      <c r="G44" s="56">
        <v>7.4400999999999995E-2</v>
      </c>
    </row>
    <row r="45" spans="1:7" x14ac:dyDescent="0.25">
      <c r="A45" s="41" t="s">
        <v>333</v>
      </c>
      <c r="B45" s="18" t="s">
        <v>334</v>
      </c>
      <c r="C45" s="18" t="s">
        <v>271</v>
      </c>
      <c r="D45" s="7">
        <v>500000</v>
      </c>
      <c r="E45" s="8">
        <v>503.64</v>
      </c>
      <c r="F45" s="9">
        <v>4.0000000000000002E-4</v>
      </c>
      <c r="G45" s="56">
        <v>7.3800000000000004E-2</v>
      </c>
    </row>
    <row r="46" spans="1:7" x14ac:dyDescent="0.25">
      <c r="A46" s="41" t="s">
        <v>335</v>
      </c>
      <c r="B46" s="18" t="s">
        <v>336</v>
      </c>
      <c r="C46" s="18" t="s">
        <v>271</v>
      </c>
      <c r="D46" s="7">
        <v>500000</v>
      </c>
      <c r="E46" s="8">
        <v>500.88</v>
      </c>
      <c r="F46" s="9">
        <v>4.0000000000000002E-4</v>
      </c>
      <c r="G46" s="56">
        <v>7.3899000000000006E-2</v>
      </c>
    </row>
    <row r="47" spans="1:7" x14ac:dyDescent="0.25">
      <c r="A47" s="41" t="s">
        <v>337</v>
      </c>
      <c r="B47" s="18" t="s">
        <v>338</v>
      </c>
      <c r="C47" s="18" t="s">
        <v>271</v>
      </c>
      <c r="D47" s="7">
        <v>500000</v>
      </c>
      <c r="E47" s="8">
        <v>500.72</v>
      </c>
      <c r="F47" s="9">
        <v>4.0000000000000002E-4</v>
      </c>
      <c r="G47" s="56">
        <v>7.5149999999999995E-2</v>
      </c>
    </row>
    <row r="48" spans="1:7" x14ac:dyDescent="0.25">
      <c r="A48" s="41" t="s">
        <v>339</v>
      </c>
      <c r="B48" s="18" t="s">
        <v>340</v>
      </c>
      <c r="C48" s="18" t="s">
        <v>271</v>
      </c>
      <c r="D48" s="7">
        <v>500000</v>
      </c>
      <c r="E48" s="8">
        <v>500.27</v>
      </c>
      <c r="F48" s="9">
        <v>4.0000000000000002E-4</v>
      </c>
      <c r="G48" s="56">
        <v>7.2151999999999994E-2</v>
      </c>
    </row>
    <row r="49" spans="1:9" x14ac:dyDescent="0.25">
      <c r="A49" s="41" t="s">
        <v>341</v>
      </c>
      <c r="B49" s="18" t="s">
        <v>342</v>
      </c>
      <c r="C49" s="18" t="s">
        <v>271</v>
      </c>
      <c r="D49" s="7">
        <v>498000</v>
      </c>
      <c r="E49" s="8">
        <v>497.93</v>
      </c>
      <c r="F49" s="9">
        <v>4.0000000000000002E-4</v>
      </c>
      <c r="G49" s="56">
        <v>7.2155999999999998E-2</v>
      </c>
    </row>
    <row r="50" spans="1:9" x14ac:dyDescent="0.25">
      <c r="A50" s="57" t="s">
        <v>130</v>
      </c>
      <c r="B50" s="19"/>
      <c r="C50" s="19"/>
      <c r="D50" s="10"/>
      <c r="E50" s="21">
        <v>1027126.2</v>
      </c>
      <c r="F50" s="22">
        <v>0.88629999999999998</v>
      </c>
      <c r="G50" s="58"/>
    </row>
    <row r="51" spans="1:9" x14ac:dyDescent="0.25">
      <c r="A51" s="41"/>
      <c r="B51" s="18"/>
      <c r="C51" s="18"/>
      <c r="D51" s="7"/>
      <c r="E51" s="8"/>
      <c r="F51" s="9"/>
      <c r="G51" s="56"/>
    </row>
    <row r="52" spans="1:9" x14ac:dyDescent="0.25">
      <c r="A52" s="57" t="s">
        <v>140</v>
      </c>
      <c r="B52" s="18"/>
      <c r="C52" s="18"/>
      <c r="D52" s="7"/>
      <c r="E52" s="8"/>
      <c r="F52" s="9"/>
      <c r="G52" s="56"/>
    </row>
    <row r="53" spans="1:9" x14ac:dyDescent="0.25">
      <c r="A53" s="57" t="s">
        <v>130</v>
      </c>
      <c r="B53" s="18"/>
      <c r="C53" s="18"/>
      <c r="D53" s="7"/>
      <c r="E53" s="23" t="s">
        <v>127</v>
      </c>
      <c r="F53" s="24" t="s">
        <v>127</v>
      </c>
      <c r="G53" s="56"/>
    </row>
    <row r="54" spans="1:9" x14ac:dyDescent="0.25">
      <c r="A54" s="41"/>
      <c r="B54" s="18"/>
      <c r="C54" s="18"/>
      <c r="D54" s="7"/>
      <c r="E54" s="8"/>
      <c r="F54" s="9"/>
      <c r="G54" s="56"/>
    </row>
    <row r="55" spans="1:9" x14ac:dyDescent="0.25">
      <c r="A55" s="57" t="s">
        <v>141</v>
      </c>
      <c r="B55" s="18"/>
      <c r="C55" s="18"/>
      <c r="D55" s="7"/>
      <c r="E55" s="8"/>
      <c r="F55" s="9"/>
      <c r="G55" s="56"/>
    </row>
    <row r="56" spans="1:9" x14ac:dyDescent="0.25">
      <c r="A56" s="57" t="s">
        <v>130</v>
      </c>
      <c r="B56" s="18"/>
      <c r="C56" s="18"/>
      <c r="D56" s="7"/>
      <c r="E56" s="23" t="s">
        <v>127</v>
      </c>
      <c r="F56" s="24" t="s">
        <v>127</v>
      </c>
      <c r="G56" s="56"/>
    </row>
    <row r="57" spans="1:9" x14ac:dyDescent="0.25">
      <c r="A57" s="41"/>
      <c r="B57" s="18"/>
      <c r="C57" s="18"/>
      <c r="D57" s="7"/>
      <c r="E57" s="8"/>
      <c r="F57" s="9"/>
      <c r="G57" s="56"/>
    </row>
    <row r="58" spans="1:9" x14ac:dyDescent="0.25">
      <c r="A58" s="59" t="s">
        <v>142</v>
      </c>
      <c r="B58" s="38"/>
      <c r="C58" s="38"/>
      <c r="D58" s="39"/>
      <c r="E58" s="21">
        <v>1027126.2</v>
      </c>
      <c r="F58" s="22">
        <v>0.88629999999999998</v>
      </c>
      <c r="G58" s="58"/>
    </row>
    <row r="59" spans="1:9" x14ac:dyDescent="0.25">
      <c r="A59" s="41"/>
      <c r="B59" s="18"/>
      <c r="C59" s="18"/>
      <c r="D59" s="7"/>
      <c r="E59" s="8"/>
      <c r="F59" s="9"/>
      <c r="G59" s="56"/>
    </row>
    <row r="60" spans="1:9" x14ac:dyDescent="0.25">
      <c r="A60" s="57" t="s">
        <v>143</v>
      </c>
      <c r="B60" s="18"/>
      <c r="C60" s="18"/>
      <c r="D60" s="7"/>
      <c r="E60" s="8"/>
      <c r="F60" s="9"/>
      <c r="G60" s="56"/>
    </row>
    <row r="61" spans="1:9" x14ac:dyDescent="0.25">
      <c r="A61" s="57" t="s">
        <v>149</v>
      </c>
      <c r="B61" s="18"/>
      <c r="C61" s="18"/>
      <c r="D61" s="7"/>
      <c r="E61" s="8"/>
      <c r="F61" s="9"/>
      <c r="G61" s="56"/>
    </row>
    <row r="62" spans="1:9" x14ac:dyDescent="0.25">
      <c r="A62" s="41" t="s">
        <v>343</v>
      </c>
      <c r="B62" s="18" t="s">
        <v>344</v>
      </c>
      <c r="C62" s="18" t="s">
        <v>152</v>
      </c>
      <c r="D62" s="7">
        <v>107500000</v>
      </c>
      <c r="E62" s="8">
        <v>103306.21</v>
      </c>
      <c r="F62" s="9">
        <v>8.9099999999999999E-2</v>
      </c>
      <c r="G62" s="56">
        <v>7.5599E-2</v>
      </c>
      <c r="I62" t="s">
        <v>345</v>
      </c>
    </row>
    <row r="63" spans="1:9" x14ac:dyDescent="0.25">
      <c r="A63" s="57" t="s">
        <v>130</v>
      </c>
      <c r="B63" s="19"/>
      <c r="C63" s="19"/>
      <c r="D63" s="10"/>
      <c r="E63" s="21">
        <v>103306.21</v>
      </c>
      <c r="F63" s="22">
        <v>8.9099999999999999E-2</v>
      </c>
      <c r="G63" s="58"/>
    </row>
    <row r="64" spans="1:9" x14ac:dyDescent="0.25">
      <c r="A64" s="41"/>
      <c r="B64" s="18"/>
      <c r="C64" s="18"/>
      <c r="D64" s="7"/>
      <c r="E64" s="8"/>
      <c r="F64" s="9"/>
      <c r="G64" s="56"/>
    </row>
    <row r="65" spans="1:7" x14ac:dyDescent="0.25">
      <c r="A65" s="59" t="s">
        <v>142</v>
      </c>
      <c r="B65" s="38"/>
      <c r="C65" s="38"/>
      <c r="D65" s="39"/>
      <c r="E65" s="21">
        <v>103306.21</v>
      </c>
      <c r="F65" s="22">
        <v>8.9099999999999999E-2</v>
      </c>
      <c r="G65" s="58"/>
    </row>
    <row r="66" spans="1:7" x14ac:dyDescent="0.25">
      <c r="A66" s="41"/>
      <c r="B66" s="18"/>
      <c r="C66" s="18"/>
      <c r="D66" s="7"/>
      <c r="E66" s="8"/>
      <c r="F66" s="9"/>
      <c r="G66" s="56"/>
    </row>
    <row r="67" spans="1:7" x14ac:dyDescent="0.25">
      <c r="A67" s="41"/>
      <c r="B67" s="18"/>
      <c r="C67" s="18"/>
      <c r="D67" s="7"/>
      <c r="E67" s="8"/>
      <c r="F67" s="9"/>
      <c r="G67" s="56"/>
    </row>
    <row r="68" spans="1:7" x14ac:dyDescent="0.25">
      <c r="A68" s="57" t="s">
        <v>216</v>
      </c>
      <c r="B68" s="18"/>
      <c r="C68" s="18"/>
      <c r="D68" s="7"/>
      <c r="E68" s="8"/>
      <c r="F68" s="9"/>
      <c r="G68" s="56"/>
    </row>
    <row r="69" spans="1:7" x14ac:dyDescent="0.25">
      <c r="A69" s="41" t="s">
        <v>217</v>
      </c>
      <c r="B69" s="18"/>
      <c r="C69" s="18"/>
      <c r="D69" s="7"/>
      <c r="E69" s="8">
        <v>592.89</v>
      </c>
      <c r="F69" s="9">
        <v>5.0000000000000001E-4</v>
      </c>
      <c r="G69" s="56">
        <v>6.6513000000000003E-2</v>
      </c>
    </row>
    <row r="70" spans="1:7" x14ac:dyDescent="0.25">
      <c r="A70" s="57" t="s">
        <v>130</v>
      </c>
      <c r="B70" s="19"/>
      <c r="C70" s="19"/>
      <c r="D70" s="10"/>
      <c r="E70" s="21">
        <v>592.89</v>
      </c>
      <c r="F70" s="22">
        <v>5.0000000000000001E-4</v>
      </c>
      <c r="G70" s="58"/>
    </row>
    <row r="71" spans="1:7" x14ac:dyDescent="0.25">
      <c r="A71" s="41"/>
      <c r="B71" s="18"/>
      <c r="C71" s="18"/>
      <c r="D71" s="7"/>
      <c r="E71" s="8"/>
      <c r="F71" s="9"/>
      <c r="G71" s="56"/>
    </row>
    <row r="72" spans="1:7" x14ac:dyDescent="0.25">
      <c r="A72" s="59" t="s">
        <v>142</v>
      </c>
      <c r="B72" s="38"/>
      <c r="C72" s="38"/>
      <c r="D72" s="39"/>
      <c r="E72" s="21">
        <v>592.89</v>
      </c>
      <c r="F72" s="22">
        <v>5.0000000000000001E-4</v>
      </c>
      <c r="G72" s="58"/>
    </row>
    <row r="73" spans="1:7" x14ac:dyDescent="0.25">
      <c r="A73" s="41" t="s">
        <v>218</v>
      </c>
      <c r="B73" s="18"/>
      <c r="C73" s="18"/>
      <c r="D73" s="7"/>
      <c r="E73" s="8">
        <v>27760.614724700001</v>
      </c>
      <c r="F73" s="9">
        <v>2.3955000000000001E-2</v>
      </c>
      <c r="G73" s="56"/>
    </row>
    <row r="74" spans="1:7" x14ac:dyDescent="0.25">
      <c r="A74" s="41" t="s">
        <v>219</v>
      </c>
      <c r="B74" s="18"/>
      <c r="C74" s="18"/>
      <c r="D74" s="7"/>
      <c r="E74" s="8">
        <v>33.565275300000003</v>
      </c>
      <c r="F74" s="9">
        <v>1.45E-4</v>
      </c>
      <c r="G74" s="56">
        <v>6.6513000000000003E-2</v>
      </c>
    </row>
    <row r="75" spans="1:7" x14ac:dyDescent="0.25">
      <c r="A75" s="60" t="s">
        <v>220</v>
      </c>
      <c r="B75" s="20"/>
      <c r="C75" s="20"/>
      <c r="D75" s="14"/>
      <c r="E75" s="15">
        <v>1158819.48</v>
      </c>
      <c r="F75" s="16">
        <v>1</v>
      </c>
      <c r="G75" s="61"/>
    </row>
    <row r="76" spans="1:7" x14ac:dyDescent="0.25">
      <c r="A76" s="42"/>
      <c r="G76" s="48"/>
    </row>
    <row r="77" spans="1:7" x14ac:dyDescent="0.25">
      <c r="A77" s="62" t="s">
        <v>221</v>
      </c>
      <c r="G77" s="48"/>
    </row>
    <row r="78" spans="1:7" x14ac:dyDescent="0.25">
      <c r="A78" s="62" t="s">
        <v>222</v>
      </c>
      <c r="G78" s="48"/>
    </row>
    <row r="79" spans="1:7" x14ac:dyDescent="0.25">
      <c r="A79" s="62"/>
      <c r="G79" s="48"/>
    </row>
    <row r="80" spans="1:7" x14ac:dyDescent="0.25">
      <c r="A80" t="s">
        <v>223</v>
      </c>
      <c r="G80" s="48"/>
    </row>
    <row r="81" spans="1:7" ht="30" customHeight="1" x14ac:dyDescent="0.25">
      <c r="A81" s="75" t="s">
        <v>224</v>
      </c>
      <c r="B81" s="76" t="s">
        <v>346</v>
      </c>
      <c r="G81" s="48"/>
    </row>
    <row r="82" spans="1:7" x14ac:dyDescent="0.25">
      <c r="A82" s="75" t="s">
        <v>226</v>
      </c>
      <c r="B82" s="76" t="s">
        <v>347</v>
      </c>
      <c r="G82" s="48"/>
    </row>
    <row r="83" spans="1:7" x14ac:dyDescent="0.25">
      <c r="A83" s="75"/>
      <c r="B83" s="75"/>
      <c r="G83" s="48"/>
    </row>
    <row r="84" spans="1:7" x14ac:dyDescent="0.25">
      <c r="A84" s="75" t="s">
        <v>228</v>
      </c>
      <c r="B84" s="77">
        <v>7.4967545332732062</v>
      </c>
      <c r="G84" s="48"/>
    </row>
    <row r="85" spans="1:7" x14ac:dyDescent="0.25">
      <c r="A85" s="75"/>
      <c r="B85" s="75"/>
      <c r="G85" s="48"/>
    </row>
    <row r="86" spans="1:7" x14ac:dyDescent="0.25">
      <c r="A86" s="75" t="s">
        <v>229</v>
      </c>
      <c r="B86" s="78">
        <v>0.4516</v>
      </c>
      <c r="G86" s="48"/>
    </row>
    <row r="87" spans="1:7" x14ac:dyDescent="0.25">
      <c r="A87" s="75" t="s">
        <v>230</v>
      </c>
      <c r="B87" s="78">
        <v>0.45226279077753179</v>
      </c>
      <c r="G87" s="48"/>
    </row>
    <row r="88" spans="1:7" x14ac:dyDescent="0.25">
      <c r="A88" s="75"/>
      <c r="B88" s="75"/>
      <c r="G88" s="48"/>
    </row>
    <row r="89" spans="1:7" x14ac:dyDescent="0.25">
      <c r="A89" s="75" t="s">
        <v>231</v>
      </c>
      <c r="B89" s="79">
        <v>45565</v>
      </c>
      <c r="G89" s="48"/>
    </row>
    <row r="90" spans="1:7" x14ac:dyDescent="0.25">
      <c r="A90" s="42"/>
      <c r="G90" s="48"/>
    </row>
    <row r="91" spans="1:7" x14ac:dyDescent="0.25">
      <c r="A91" s="62" t="s">
        <v>232</v>
      </c>
      <c r="G91" s="48"/>
    </row>
    <row r="92" spans="1:7" x14ac:dyDescent="0.25">
      <c r="A92" s="43" t="s">
        <v>233</v>
      </c>
      <c r="B92" s="3" t="s">
        <v>127</v>
      </c>
      <c r="G92" s="48"/>
    </row>
    <row r="93" spans="1:7" x14ac:dyDescent="0.25">
      <c r="A93" s="42" t="s">
        <v>234</v>
      </c>
      <c r="G93" s="48"/>
    </row>
    <row r="94" spans="1:7" x14ac:dyDescent="0.25">
      <c r="A94" s="42" t="s">
        <v>348</v>
      </c>
      <c r="B94" s="3" t="s">
        <v>236</v>
      </c>
      <c r="C94" s="3" t="s">
        <v>236</v>
      </c>
      <c r="G94" s="48"/>
    </row>
    <row r="95" spans="1:7" x14ac:dyDescent="0.25">
      <c r="A95" s="42"/>
      <c r="B95" s="63">
        <v>45382</v>
      </c>
      <c r="C95" s="63">
        <v>45565</v>
      </c>
      <c r="G95" s="48"/>
    </row>
    <row r="96" spans="1:7" x14ac:dyDescent="0.25">
      <c r="A96" s="42" t="s">
        <v>349</v>
      </c>
      <c r="B96">
        <v>1197.2972</v>
      </c>
      <c r="C96">
        <v>1242.6994</v>
      </c>
      <c r="E96" s="2"/>
      <c r="G96" s="64"/>
    </row>
    <row r="97" spans="1:7" x14ac:dyDescent="0.25">
      <c r="A97" s="42"/>
      <c r="E97" s="2"/>
      <c r="G97" s="64"/>
    </row>
    <row r="98" spans="1:7" x14ac:dyDescent="0.25">
      <c r="A98" s="42" t="s">
        <v>251</v>
      </c>
      <c r="B98" s="3" t="s">
        <v>127</v>
      </c>
      <c r="G98" s="48"/>
    </row>
    <row r="99" spans="1:7" x14ac:dyDescent="0.25">
      <c r="A99" s="42" t="s">
        <v>252</v>
      </c>
      <c r="B99" s="3" t="s">
        <v>127</v>
      </c>
      <c r="G99" s="48"/>
    </row>
    <row r="100" spans="1:7" x14ac:dyDescent="0.25">
      <c r="A100" s="43" t="s">
        <v>253</v>
      </c>
      <c r="B100" s="3" t="s">
        <v>127</v>
      </c>
      <c r="G100" s="48"/>
    </row>
    <row r="101" spans="1:7" x14ac:dyDescent="0.25">
      <c r="A101" s="43" t="s">
        <v>254</v>
      </c>
      <c r="B101" s="3" t="s">
        <v>127</v>
      </c>
      <c r="G101" s="48"/>
    </row>
    <row r="102" spans="1:7" x14ac:dyDescent="0.25">
      <c r="A102" s="42" t="s">
        <v>255</v>
      </c>
      <c r="B102" s="65">
        <f>B87</f>
        <v>0.45226279077753179</v>
      </c>
      <c r="G102" s="48"/>
    </row>
    <row r="103" spans="1:7" ht="30" customHeight="1" x14ac:dyDescent="0.25">
      <c r="A103" s="43" t="s">
        <v>256</v>
      </c>
      <c r="B103" s="3" t="s">
        <v>127</v>
      </c>
      <c r="G103" s="48"/>
    </row>
    <row r="104" spans="1:7" ht="30" customHeight="1" x14ac:dyDescent="0.25">
      <c r="A104" s="43" t="s">
        <v>257</v>
      </c>
      <c r="B104" s="3" t="s">
        <v>127</v>
      </c>
      <c r="G104" s="48"/>
    </row>
    <row r="105" spans="1:7" ht="30" customHeight="1" x14ac:dyDescent="0.25">
      <c r="A105" s="43" t="s">
        <v>258</v>
      </c>
      <c r="B105" s="65">
        <v>470961.92483480001</v>
      </c>
      <c r="G105" s="48"/>
    </row>
    <row r="106" spans="1:7" x14ac:dyDescent="0.25">
      <c r="A106" s="42" t="s">
        <v>259</v>
      </c>
      <c r="B106" s="3" t="s">
        <v>127</v>
      </c>
      <c r="G106" s="48"/>
    </row>
    <row r="107" spans="1:7" ht="15.75" customHeight="1" thickBot="1" x14ac:dyDescent="0.3">
      <c r="A107" s="66" t="s">
        <v>260</v>
      </c>
      <c r="B107" s="67" t="s">
        <v>127</v>
      </c>
      <c r="C107" s="68"/>
      <c r="D107" s="68"/>
      <c r="E107" s="68"/>
      <c r="F107" s="68"/>
      <c r="G107" s="69"/>
    </row>
    <row r="109" spans="1:7" ht="69.95" customHeight="1" x14ac:dyDescent="0.25">
      <c r="A109" s="128" t="s">
        <v>261</v>
      </c>
      <c r="B109" s="128" t="s">
        <v>262</v>
      </c>
      <c r="C109" s="128" t="s">
        <v>5</v>
      </c>
      <c r="D109" s="128" t="s">
        <v>6</v>
      </c>
    </row>
    <row r="110" spans="1:7" ht="69.95" customHeight="1" x14ac:dyDescent="0.25">
      <c r="A110" s="128" t="s">
        <v>346</v>
      </c>
      <c r="B110" s="128"/>
      <c r="C110" s="128" t="s">
        <v>11</v>
      </c>
      <c r="D110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43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1983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1984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1263</v>
      </c>
      <c r="B10" s="18" t="s">
        <v>1264</v>
      </c>
      <c r="C10" s="18" t="s">
        <v>1189</v>
      </c>
      <c r="D10" s="7">
        <v>931033</v>
      </c>
      <c r="E10" s="8">
        <v>16125.96</v>
      </c>
      <c r="F10" s="9">
        <v>4.2700000000000002E-2</v>
      </c>
      <c r="G10" s="56"/>
    </row>
    <row r="11" spans="1:8" x14ac:dyDescent="0.25">
      <c r="A11" s="41" t="s">
        <v>1187</v>
      </c>
      <c r="B11" s="18" t="s">
        <v>1188</v>
      </c>
      <c r="C11" s="18" t="s">
        <v>1189</v>
      </c>
      <c r="D11" s="7">
        <v>920644</v>
      </c>
      <c r="E11" s="8">
        <v>11719.8</v>
      </c>
      <c r="F11" s="9">
        <v>3.1E-2</v>
      </c>
      <c r="G11" s="56"/>
    </row>
    <row r="12" spans="1:8" x14ac:dyDescent="0.25">
      <c r="A12" s="41" t="s">
        <v>1373</v>
      </c>
      <c r="B12" s="18" t="s">
        <v>1374</v>
      </c>
      <c r="C12" s="18" t="s">
        <v>1267</v>
      </c>
      <c r="D12" s="7">
        <v>157926</v>
      </c>
      <c r="E12" s="8">
        <v>8607.6</v>
      </c>
      <c r="F12" s="9">
        <v>2.2800000000000001E-2</v>
      </c>
      <c r="G12" s="56"/>
    </row>
    <row r="13" spans="1:8" x14ac:dyDescent="0.25">
      <c r="A13" s="41" t="s">
        <v>1311</v>
      </c>
      <c r="B13" s="18" t="s">
        <v>1312</v>
      </c>
      <c r="C13" s="18" t="s">
        <v>1220</v>
      </c>
      <c r="D13" s="7">
        <v>62093</v>
      </c>
      <c r="E13" s="8">
        <v>8570.67</v>
      </c>
      <c r="F13" s="9">
        <v>2.2700000000000001E-2</v>
      </c>
      <c r="G13" s="56"/>
    </row>
    <row r="14" spans="1:8" x14ac:dyDescent="0.25">
      <c r="A14" s="41" t="s">
        <v>1327</v>
      </c>
      <c r="B14" s="18" t="s">
        <v>1328</v>
      </c>
      <c r="C14" s="18" t="s">
        <v>1329</v>
      </c>
      <c r="D14" s="7">
        <v>109472</v>
      </c>
      <c r="E14" s="8">
        <v>8292.1200000000008</v>
      </c>
      <c r="F14" s="9">
        <v>2.1899999999999999E-2</v>
      </c>
      <c r="G14" s="56"/>
    </row>
    <row r="15" spans="1:8" x14ac:dyDescent="0.25">
      <c r="A15" s="41" t="s">
        <v>1206</v>
      </c>
      <c r="B15" s="18" t="s">
        <v>1207</v>
      </c>
      <c r="C15" s="18" t="s">
        <v>1208</v>
      </c>
      <c r="D15" s="7">
        <v>252142</v>
      </c>
      <c r="E15" s="8">
        <v>7446.13</v>
      </c>
      <c r="F15" s="9">
        <v>1.9699999999999999E-2</v>
      </c>
      <c r="G15" s="56"/>
    </row>
    <row r="16" spans="1:8" x14ac:dyDescent="0.25">
      <c r="A16" s="41" t="s">
        <v>1780</v>
      </c>
      <c r="B16" s="18" t="s">
        <v>1781</v>
      </c>
      <c r="C16" s="18" t="s">
        <v>1329</v>
      </c>
      <c r="D16" s="7">
        <v>2655874</v>
      </c>
      <c r="E16" s="8">
        <v>7258.5</v>
      </c>
      <c r="F16" s="9">
        <v>1.9199999999999998E-2</v>
      </c>
      <c r="G16" s="56"/>
    </row>
    <row r="17" spans="1:7" x14ac:dyDescent="0.25">
      <c r="A17" s="41" t="s">
        <v>1395</v>
      </c>
      <c r="B17" s="18" t="s">
        <v>1396</v>
      </c>
      <c r="C17" s="18" t="s">
        <v>1189</v>
      </c>
      <c r="D17" s="7">
        <v>3623665</v>
      </c>
      <c r="E17" s="8">
        <v>7128.84</v>
      </c>
      <c r="F17" s="9">
        <v>1.89E-2</v>
      </c>
      <c r="G17" s="56"/>
    </row>
    <row r="18" spans="1:7" x14ac:dyDescent="0.25">
      <c r="A18" s="41" t="s">
        <v>1240</v>
      </c>
      <c r="B18" s="18" t="s">
        <v>1241</v>
      </c>
      <c r="C18" s="18" t="s">
        <v>1189</v>
      </c>
      <c r="D18" s="7">
        <v>900747</v>
      </c>
      <c r="E18" s="8">
        <v>7096.99</v>
      </c>
      <c r="F18" s="9">
        <v>1.8800000000000001E-2</v>
      </c>
      <c r="G18" s="56"/>
    </row>
    <row r="19" spans="1:7" x14ac:dyDescent="0.25">
      <c r="A19" s="41" t="s">
        <v>1181</v>
      </c>
      <c r="B19" s="18" t="s">
        <v>1182</v>
      </c>
      <c r="C19" s="18" t="s">
        <v>1183</v>
      </c>
      <c r="D19" s="7">
        <v>405093</v>
      </c>
      <c r="E19" s="8">
        <v>6925.27</v>
      </c>
      <c r="F19" s="9">
        <v>1.83E-2</v>
      </c>
      <c r="G19" s="56"/>
    </row>
    <row r="20" spans="1:7" x14ac:dyDescent="0.25">
      <c r="A20" s="41" t="s">
        <v>1517</v>
      </c>
      <c r="B20" s="18" t="s">
        <v>1518</v>
      </c>
      <c r="C20" s="18" t="s">
        <v>1246</v>
      </c>
      <c r="D20" s="7">
        <v>3249905</v>
      </c>
      <c r="E20" s="8">
        <v>6869.97</v>
      </c>
      <c r="F20" s="9">
        <v>1.8200000000000001E-2</v>
      </c>
      <c r="G20" s="56"/>
    </row>
    <row r="21" spans="1:7" x14ac:dyDescent="0.25">
      <c r="A21" s="41" t="s">
        <v>1221</v>
      </c>
      <c r="B21" s="18" t="s">
        <v>1222</v>
      </c>
      <c r="C21" s="18" t="s">
        <v>1223</v>
      </c>
      <c r="D21" s="7">
        <v>184666</v>
      </c>
      <c r="E21" s="8">
        <v>6787.49</v>
      </c>
      <c r="F21" s="9">
        <v>1.7999999999999999E-2</v>
      </c>
      <c r="G21" s="56"/>
    </row>
    <row r="22" spans="1:7" x14ac:dyDescent="0.25">
      <c r="A22" s="41" t="s">
        <v>1295</v>
      </c>
      <c r="B22" s="18" t="s">
        <v>1296</v>
      </c>
      <c r="C22" s="18" t="s">
        <v>1292</v>
      </c>
      <c r="D22" s="7">
        <v>2274040</v>
      </c>
      <c r="E22" s="8">
        <v>6483.29</v>
      </c>
      <c r="F22" s="9">
        <v>1.7100000000000001E-2</v>
      </c>
      <c r="G22" s="56"/>
    </row>
    <row r="23" spans="1:7" x14ac:dyDescent="0.25">
      <c r="A23" s="41" t="s">
        <v>1192</v>
      </c>
      <c r="B23" s="18" t="s">
        <v>1193</v>
      </c>
      <c r="C23" s="18" t="s">
        <v>1194</v>
      </c>
      <c r="D23" s="7">
        <v>1216675</v>
      </c>
      <c r="E23" s="8">
        <v>6304.2</v>
      </c>
      <c r="F23" s="9">
        <v>1.67E-2</v>
      </c>
      <c r="G23" s="56"/>
    </row>
    <row r="24" spans="1:7" x14ac:dyDescent="0.25">
      <c r="A24" s="41" t="s">
        <v>1334</v>
      </c>
      <c r="B24" s="18" t="s">
        <v>1335</v>
      </c>
      <c r="C24" s="18" t="s">
        <v>1336</v>
      </c>
      <c r="D24" s="7">
        <v>1194293</v>
      </c>
      <c r="E24" s="8">
        <v>6092.69</v>
      </c>
      <c r="F24" s="9">
        <v>1.61E-2</v>
      </c>
      <c r="G24" s="56"/>
    </row>
    <row r="25" spans="1:7" x14ac:dyDescent="0.25">
      <c r="A25" s="41" t="s">
        <v>1409</v>
      </c>
      <c r="B25" s="18" t="s">
        <v>1410</v>
      </c>
      <c r="C25" s="18" t="s">
        <v>1267</v>
      </c>
      <c r="D25" s="7">
        <v>199669</v>
      </c>
      <c r="E25" s="8">
        <v>6010.84</v>
      </c>
      <c r="F25" s="9">
        <v>1.5900000000000001E-2</v>
      </c>
      <c r="G25" s="56"/>
    </row>
    <row r="26" spans="1:7" x14ac:dyDescent="0.25">
      <c r="A26" s="41" t="s">
        <v>1523</v>
      </c>
      <c r="B26" s="18" t="s">
        <v>1524</v>
      </c>
      <c r="C26" s="18" t="s">
        <v>1220</v>
      </c>
      <c r="D26" s="7">
        <v>323199</v>
      </c>
      <c r="E26" s="8">
        <v>5963.34</v>
      </c>
      <c r="F26" s="9">
        <v>1.5800000000000002E-2</v>
      </c>
      <c r="G26" s="56"/>
    </row>
    <row r="27" spans="1:7" x14ac:dyDescent="0.25">
      <c r="A27" s="41" t="s">
        <v>1876</v>
      </c>
      <c r="B27" s="18" t="s">
        <v>1877</v>
      </c>
      <c r="C27" s="18" t="s">
        <v>1246</v>
      </c>
      <c r="D27" s="7">
        <v>531885</v>
      </c>
      <c r="E27" s="8">
        <v>5859.51</v>
      </c>
      <c r="F27" s="9">
        <v>1.55E-2</v>
      </c>
      <c r="G27" s="56"/>
    </row>
    <row r="28" spans="1:7" x14ac:dyDescent="0.25">
      <c r="A28" s="41" t="s">
        <v>1483</v>
      </c>
      <c r="B28" s="18" t="s">
        <v>1484</v>
      </c>
      <c r="C28" s="18" t="s">
        <v>1391</v>
      </c>
      <c r="D28" s="7">
        <v>843799</v>
      </c>
      <c r="E28" s="8">
        <v>5753.87</v>
      </c>
      <c r="F28" s="9">
        <v>1.52E-2</v>
      </c>
      <c r="G28" s="56"/>
    </row>
    <row r="29" spans="1:7" x14ac:dyDescent="0.25">
      <c r="A29" s="41" t="s">
        <v>1960</v>
      </c>
      <c r="B29" s="18" t="s">
        <v>1961</v>
      </c>
      <c r="C29" s="18" t="s">
        <v>1504</v>
      </c>
      <c r="D29" s="7">
        <v>565710</v>
      </c>
      <c r="E29" s="8">
        <v>5576.49</v>
      </c>
      <c r="F29" s="9">
        <v>1.47E-2</v>
      </c>
      <c r="G29" s="56"/>
    </row>
    <row r="30" spans="1:7" x14ac:dyDescent="0.25">
      <c r="A30" s="41" t="s">
        <v>1232</v>
      </c>
      <c r="B30" s="18" t="s">
        <v>1233</v>
      </c>
      <c r="C30" s="18" t="s">
        <v>1234</v>
      </c>
      <c r="D30" s="7">
        <v>143278</v>
      </c>
      <c r="E30" s="8">
        <v>5453.23</v>
      </c>
      <c r="F30" s="9">
        <v>1.44E-2</v>
      </c>
      <c r="G30" s="56"/>
    </row>
    <row r="31" spans="1:7" x14ac:dyDescent="0.25">
      <c r="A31" s="41" t="s">
        <v>1190</v>
      </c>
      <c r="B31" s="18" t="s">
        <v>1191</v>
      </c>
      <c r="C31" s="18" t="s">
        <v>1180</v>
      </c>
      <c r="D31" s="7">
        <v>247573</v>
      </c>
      <c r="E31" s="8">
        <v>5424.57</v>
      </c>
      <c r="F31" s="9">
        <v>1.43E-2</v>
      </c>
      <c r="G31" s="56"/>
    </row>
    <row r="32" spans="1:7" x14ac:dyDescent="0.25">
      <c r="A32" s="41" t="s">
        <v>1375</v>
      </c>
      <c r="B32" s="18" t="s">
        <v>1376</v>
      </c>
      <c r="C32" s="18" t="s">
        <v>1283</v>
      </c>
      <c r="D32" s="7">
        <v>331865</v>
      </c>
      <c r="E32" s="8">
        <v>5336.39</v>
      </c>
      <c r="F32" s="9">
        <v>1.41E-2</v>
      </c>
      <c r="G32" s="56"/>
    </row>
    <row r="33" spans="1:7" x14ac:dyDescent="0.25">
      <c r="A33" s="41" t="s">
        <v>1178</v>
      </c>
      <c r="B33" s="18" t="s">
        <v>1179</v>
      </c>
      <c r="C33" s="18" t="s">
        <v>1180</v>
      </c>
      <c r="D33" s="7">
        <v>269488</v>
      </c>
      <c r="E33" s="8">
        <v>5192.2299999999996</v>
      </c>
      <c r="F33" s="9">
        <v>1.37E-2</v>
      </c>
      <c r="G33" s="56"/>
    </row>
    <row r="34" spans="1:7" x14ac:dyDescent="0.25">
      <c r="A34" s="41" t="s">
        <v>1341</v>
      </c>
      <c r="B34" s="18" t="s">
        <v>1342</v>
      </c>
      <c r="C34" s="18" t="s">
        <v>1186</v>
      </c>
      <c r="D34" s="7">
        <v>161053</v>
      </c>
      <c r="E34" s="8">
        <v>4984.43</v>
      </c>
      <c r="F34" s="9">
        <v>1.32E-2</v>
      </c>
      <c r="G34" s="56"/>
    </row>
    <row r="35" spans="1:7" x14ac:dyDescent="0.25">
      <c r="A35" s="41" t="s">
        <v>1495</v>
      </c>
      <c r="B35" s="18" t="s">
        <v>1496</v>
      </c>
      <c r="C35" s="18" t="s">
        <v>1402</v>
      </c>
      <c r="D35" s="7">
        <v>104973</v>
      </c>
      <c r="E35" s="8">
        <v>4887.28</v>
      </c>
      <c r="F35" s="9">
        <v>1.29E-2</v>
      </c>
      <c r="G35" s="56"/>
    </row>
    <row r="36" spans="1:7" x14ac:dyDescent="0.25">
      <c r="A36" s="41" t="s">
        <v>1533</v>
      </c>
      <c r="B36" s="18" t="s">
        <v>1534</v>
      </c>
      <c r="C36" s="18" t="s">
        <v>1267</v>
      </c>
      <c r="D36" s="7">
        <v>800000</v>
      </c>
      <c r="E36" s="8">
        <v>4815.2</v>
      </c>
      <c r="F36" s="9">
        <v>1.2699999999999999E-2</v>
      </c>
      <c r="G36" s="56"/>
    </row>
    <row r="37" spans="1:7" x14ac:dyDescent="0.25">
      <c r="A37" s="41" t="s">
        <v>1363</v>
      </c>
      <c r="B37" s="18" t="s">
        <v>1364</v>
      </c>
      <c r="C37" s="18" t="s">
        <v>1283</v>
      </c>
      <c r="D37" s="7">
        <v>132973</v>
      </c>
      <c r="E37" s="8">
        <v>4756.38</v>
      </c>
      <c r="F37" s="9">
        <v>1.26E-2</v>
      </c>
      <c r="G37" s="56"/>
    </row>
    <row r="38" spans="1:7" x14ac:dyDescent="0.25">
      <c r="A38" s="41" t="s">
        <v>1978</v>
      </c>
      <c r="B38" s="18" t="s">
        <v>1979</v>
      </c>
      <c r="C38" s="18" t="s">
        <v>1283</v>
      </c>
      <c r="D38" s="7">
        <v>530924</v>
      </c>
      <c r="E38" s="8">
        <v>4737.17</v>
      </c>
      <c r="F38" s="9">
        <v>1.2500000000000001E-2</v>
      </c>
      <c r="G38" s="56"/>
    </row>
    <row r="39" spans="1:7" x14ac:dyDescent="0.25">
      <c r="A39" s="41" t="s">
        <v>1770</v>
      </c>
      <c r="B39" s="18" t="s">
        <v>1771</v>
      </c>
      <c r="C39" s="18" t="s">
        <v>1319</v>
      </c>
      <c r="D39" s="7">
        <v>334022</v>
      </c>
      <c r="E39" s="8">
        <v>4733.26</v>
      </c>
      <c r="F39" s="9">
        <v>1.2500000000000001E-2</v>
      </c>
      <c r="G39" s="56"/>
    </row>
    <row r="40" spans="1:7" x14ac:dyDescent="0.25">
      <c r="A40" s="41" t="s">
        <v>1276</v>
      </c>
      <c r="B40" s="18" t="s">
        <v>1277</v>
      </c>
      <c r="C40" s="18" t="s">
        <v>1267</v>
      </c>
      <c r="D40" s="7">
        <v>250220</v>
      </c>
      <c r="E40" s="8">
        <v>4693.13</v>
      </c>
      <c r="F40" s="9">
        <v>1.24E-2</v>
      </c>
      <c r="G40" s="56"/>
    </row>
    <row r="41" spans="1:7" x14ac:dyDescent="0.25">
      <c r="A41" s="41" t="s">
        <v>1515</v>
      </c>
      <c r="B41" s="18" t="s">
        <v>1516</v>
      </c>
      <c r="C41" s="18" t="s">
        <v>1226</v>
      </c>
      <c r="D41" s="7">
        <v>393340</v>
      </c>
      <c r="E41" s="8">
        <v>4684.68</v>
      </c>
      <c r="F41" s="9">
        <v>1.24E-2</v>
      </c>
      <c r="G41" s="56"/>
    </row>
    <row r="42" spans="1:7" x14ac:dyDescent="0.25">
      <c r="A42" s="41" t="s">
        <v>1345</v>
      </c>
      <c r="B42" s="18" t="s">
        <v>1346</v>
      </c>
      <c r="C42" s="18" t="s">
        <v>1267</v>
      </c>
      <c r="D42" s="7">
        <v>65234</v>
      </c>
      <c r="E42" s="8">
        <v>4577.1099999999997</v>
      </c>
      <c r="F42" s="9">
        <v>1.21E-2</v>
      </c>
      <c r="G42" s="56"/>
    </row>
    <row r="43" spans="1:7" x14ac:dyDescent="0.25">
      <c r="A43" s="41" t="s">
        <v>1796</v>
      </c>
      <c r="B43" s="18" t="s">
        <v>1797</v>
      </c>
      <c r="C43" s="18" t="s">
        <v>1189</v>
      </c>
      <c r="D43" s="7">
        <v>868132</v>
      </c>
      <c r="E43" s="8">
        <v>4549.45</v>
      </c>
      <c r="F43" s="9">
        <v>1.2E-2</v>
      </c>
      <c r="G43" s="56"/>
    </row>
    <row r="44" spans="1:7" x14ac:dyDescent="0.25">
      <c r="A44" s="41" t="s">
        <v>1800</v>
      </c>
      <c r="B44" s="18" t="s">
        <v>1801</v>
      </c>
      <c r="C44" s="18" t="s">
        <v>1319</v>
      </c>
      <c r="D44" s="7">
        <v>243746</v>
      </c>
      <c r="E44" s="8">
        <v>4498.7</v>
      </c>
      <c r="F44" s="9">
        <v>1.1900000000000001E-2</v>
      </c>
      <c r="G44" s="56"/>
    </row>
    <row r="45" spans="1:7" x14ac:dyDescent="0.25">
      <c r="A45" s="41" t="s">
        <v>1297</v>
      </c>
      <c r="B45" s="18" t="s">
        <v>1298</v>
      </c>
      <c r="C45" s="18" t="s">
        <v>1299</v>
      </c>
      <c r="D45" s="7">
        <v>568237</v>
      </c>
      <c r="E45" s="8">
        <v>4297.01</v>
      </c>
      <c r="F45" s="9">
        <v>1.14E-2</v>
      </c>
      <c r="G45" s="56"/>
    </row>
    <row r="46" spans="1:7" x14ac:dyDescent="0.25">
      <c r="A46" s="41" t="s">
        <v>1405</v>
      </c>
      <c r="B46" s="18" t="s">
        <v>1406</v>
      </c>
      <c r="C46" s="18" t="s">
        <v>1267</v>
      </c>
      <c r="D46" s="7">
        <v>270080</v>
      </c>
      <c r="E46" s="8">
        <v>4259.7</v>
      </c>
      <c r="F46" s="9">
        <v>1.1299999999999999E-2</v>
      </c>
      <c r="G46" s="56"/>
    </row>
    <row r="47" spans="1:7" x14ac:dyDescent="0.25">
      <c r="A47" s="41" t="s">
        <v>1238</v>
      </c>
      <c r="B47" s="18" t="s">
        <v>1239</v>
      </c>
      <c r="C47" s="18" t="s">
        <v>1186</v>
      </c>
      <c r="D47" s="7">
        <v>432487</v>
      </c>
      <c r="E47" s="8">
        <v>4215.2299999999996</v>
      </c>
      <c r="F47" s="9">
        <v>1.11E-2</v>
      </c>
      <c r="G47" s="56"/>
    </row>
    <row r="48" spans="1:7" x14ac:dyDescent="0.25">
      <c r="A48" s="41" t="s">
        <v>1888</v>
      </c>
      <c r="B48" s="18" t="s">
        <v>1889</v>
      </c>
      <c r="C48" s="18" t="s">
        <v>1234</v>
      </c>
      <c r="D48" s="7">
        <v>96674</v>
      </c>
      <c r="E48" s="8">
        <v>4154.37</v>
      </c>
      <c r="F48" s="9">
        <v>1.0999999999999999E-2</v>
      </c>
      <c r="G48" s="56"/>
    </row>
    <row r="49" spans="1:7" x14ac:dyDescent="0.25">
      <c r="A49" s="41" t="s">
        <v>1201</v>
      </c>
      <c r="B49" s="18" t="s">
        <v>1202</v>
      </c>
      <c r="C49" s="18" t="s">
        <v>1203</v>
      </c>
      <c r="D49" s="7">
        <v>934370</v>
      </c>
      <c r="E49" s="8">
        <v>4141.13</v>
      </c>
      <c r="F49" s="9">
        <v>1.0999999999999999E-2</v>
      </c>
      <c r="G49" s="56"/>
    </row>
    <row r="50" spans="1:7" x14ac:dyDescent="0.25">
      <c r="A50" s="41" t="s">
        <v>1985</v>
      </c>
      <c r="B50" s="18" t="s">
        <v>1986</v>
      </c>
      <c r="C50" s="18" t="s">
        <v>1246</v>
      </c>
      <c r="D50" s="7">
        <v>542402</v>
      </c>
      <c r="E50" s="8">
        <v>4032.22</v>
      </c>
      <c r="F50" s="9">
        <v>1.0699999999999999E-2</v>
      </c>
      <c r="G50" s="56"/>
    </row>
    <row r="51" spans="1:7" x14ac:dyDescent="0.25">
      <c r="A51" s="41" t="s">
        <v>1209</v>
      </c>
      <c r="B51" s="18" t="s">
        <v>1210</v>
      </c>
      <c r="C51" s="18" t="s">
        <v>1211</v>
      </c>
      <c r="D51" s="7">
        <v>34098</v>
      </c>
      <c r="E51" s="8">
        <v>4024.25</v>
      </c>
      <c r="F51" s="9">
        <v>1.06E-2</v>
      </c>
      <c r="G51" s="56"/>
    </row>
    <row r="52" spans="1:7" x14ac:dyDescent="0.25">
      <c r="A52" s="41" t="s">
        <v>1945</v>
      </c>
      <c r="B52" s="18" t="s">
        <v>1946</v>
      </c>
      <c r="C52" s="18" t="s">
        <v>1504</v>
      </c>
      <c r="D52" s="7">
        <v>653693</v>
      </c>
      <c r="E52" s="8">
        <v>4020.87</v>
      </c>
      <c r="F52" s="9">
        <v>1.06E-2</v>
      </c>
      <c r="G52" s="56"/>
    </row>
    <row r="53" spans="1:7" x14ac:dyDescent="0.25">
      <c r="A53" s="41" t="s">
        <v>1216</v>
      </c>
      <c r="B53" s="18" t="s">
        <v>1217</v>
      </c>
      <c r="C53" s="18" t="s">
        <v>1186</v>
      </c>
      <c r="D53" s="7">
        <v>140236</v>
      </c>
      <c r="E53" s="8">
        <v>3982.49</v>
      </c>
      <c r="F53" s="9">
        <v>1.0500000000000001E-2</v>
      </c>
      <c r="G53" s="56"/>
    </row>
    <row r="54" spans="1:7" x14ac:dyDescent="0.25">
      <c r="A54" s="41" t="s">
        <v>1302</v>
      </c>
      <c r="B54" s="18" t="s">
        <v>1303</v>
      </c>
      <c r="C54" s="18" t="s">
        <v>1283</v>
      </c>
      <c r="D54" s="7">
        <v>810985</v>
      </c>
      <c r="E54" s="8">
        <v>3958.01</v>
      </c>
      <c r="F54" s="9">
        <v>1.0500000000000001E-2</v>
      </c>
      <c r="G54" s="56"/>
    </row>
    <row r="55" spans="1:7" x14ac:dyDescent="0.25">
      <c r="A55" s="41" t="s">
        <v>1926</v>
      </c>
      <c r="B55" s="18" t="s">
        <v>1927</v>
      </c>
      <c r="C55" s="18" t="s">
        <v>1928</v>
      </c>
      <c r="D55" s="7">
        <v>243917</v>
      </c>
      <c r="E55" s="8">
        <v>3951.33</v>
      </c>
      <c r="F55" s="9">
        <v>1.0500000000000001E-2</v>
      </c>
      <c r="G55" s="56"/>
    </row>
    <row r="56" spans="1:7" x14ac:dyDescent="0.25">
      <c r="A56" s="41" t="s">
        <v>1937</v>
      </c>
      <c r="B56" s="18" t="s">
        <v>1938</v>
      </c>
      <c r="C56" s="18" t="s">
        <v>1220</v>
      </c>
      <c r="D56" s="7">
        <v>267364</v>
      </c>
      <c r="E56" s="8">
        <v>3919.29</v>
      </c>
      <c r="F56" s="9">
        <v>1.04E-2</v>
      </c>
      <c r="G56" s="56"/>
    </row>
    <row r="57" spans="1:7" x14ac:dyDescent="0.25">
      <c r="A57" s="41" t="s">
        <v>1970</v>
      </c>
      <c r="B57" s="18" t="s">
        <v>1971</v>
      </c>
      <c r="C57" s="18" t="s">
        <v>1234</v>
      </c>
      <c r="D57" s="7">
        <v>241666</v>
      </c>
      <c r="E57" s="8">
        <v>3828.35</v>
      </c>
      <c r="F57" s="9">
        <v>1.01E-2</v>
      </c>
      <c r="G57" s="56"/>
    </row>
    <row r="58" spans="1:7" x14ac:dyDescent="0.25">
      <c r="A58" s="41" t="s">
        <v>1505</v>
      </c>
      <c r="B58" s="18" t="s">
        <v>1506</v>
      </c>
      <c r="C58" s="18" t="s">
        <v>1504</v>
      </c>
      <c r="D58" s="7">
        <v>426070</v>
      </c>
      <c r="E58" s="8">
        <v>3827.81</v>
      </c>
      <c r="F58" s="9">
        <v>1.01E-2</v>
      </c>
      <c r="G58" s="56"/>
    </row>
    <row r="59" spans="1:7" x14ac:dyDescent="0.25">
      <c r="A59" s="41" t="s">
        <v>1987</v>
      </c>
      <c r="B59" s="18" t="s">
        <v>1988</v>
      </c>
      <c r="C59" s="18" t="s">
        <v>1220</v>
      </c>
      <c r="D59" s="7">
        <v>410411</v>
      </c>
      <c r="E59" s="8">
        <v>3648.76</v>
      </c>
      <c r="F59" s="9">
        <v>9.7000000000000003E-3</v>
      </c>
      <c r="G59" s="56"/>
    </row>
    <row r="60" spans="1:7" x14ac:dyDescent="0.25">
      <c r="A60" s="41" t="s">
        <v>1989</v>
      </c>
      <c r="B60" s="18" t="s">
        <v>1990</v>
      </c>
      <c r="C60" s="18" t="s">
        <v>1283</v>
      </c>
      <c r="D60" s="7">
        <v>1042925</v>
      </c>
      <c r="E60" s="8">
        <v>3528.74</v>
      </c>
      <c r="F60" s="9">
        <v>9.2999999999999992E-3</v>
      </c>
      <c r="G60" s="56"/>
    </row>
    <row r="61" spans="1:7" x14ac:dyDescent="0.25">
      <c r="A61" s="41" t="s">
        <v>1870</v>
      </c>
      <c r="B61" s="18" t="s">
        <v>1871</v>
      </c>
      <c r="C61" s="18" t="s">
        <v>1203</v>
      </c>
      <c r="D61" s="7">
        <v>461925</v>
      </c>
      <c r="E61" s="8">
        <v>3386.14</v>
      </c>
      <c r="F61" s="9">
        <v>8.9999999999999993E-3</v>
      </c>
      <c r="G61" s="56"/>
    </row>
    <row r="62" spans="1:7" x14ac:dyDescent="0.25">
      <c r="A62" s="41" t="s">
        <v>1218</v>
      </c>
      <c r="B62" s="18" t="s">
        <v>1219</v>
      </c>
      <c r="C62" s="18" t="s">
        <v>1220</v>
      </c>
      <c r="D62" s="7">
        <v>87880</v>
      </c>
      <c r="E62" s="8">
        <v>3360.49</v>
      </c>
      <c r="F62" s="9">
        <v>8.8999999999999999E-3</v>
      </c>
      <c r="G62" s="56"/>
    </row>
    <row r="63" spans="1:7" x14ac:dyDescent="0.25">
      <c r="A63" s="41" t="s">
        <v>1434</v>
      </c>
      <c r="B63" s="18" t="s">
        <v>1435</v>
      </c>
      <c r="C63" s="18" t="s">
        <v>1267</v>
      </c>
      <c r="D63" s="7">
        <v>52963</v>
      </c>
      <c r="E63" s="8">
        <v>3307.2</v>
      </c>
      <c r="F63" s="9">
        <v>8.6999999999999994E-3</v>
      </c>
      <c r="G63" s="56"/>
    </row>
    <row r="64" spans="1:7" x14ac:dyDescent="0.25">
      <c r="A64" s="41" t="s">
        <v>1519</v>
      </c>
      <c r="B64" s="18" t="s">
        <v>1520</v>
      </c>
      <c r="C64" s="18" t="s">
        <v>1211</v>
      </c>
      <c r="D64" s="7">
        <v>169350</v>
      </c>
      <c r="E64" s="8">
        <v>3273.87</v>
      </c>
      <c r="F64" s="9">
        <v>8.6999999999999994E-3</v>
      </c>
      <c r="G64" s="56"/>
    </row>
    <row r="65" spans="1:7" x14ac:dyDescent="0.25">
      <c r="A65" s="41" t="s">
        <v>1242</v>
      </c>
      <c r="B65" s="18" t="s">
        <v>1243</v>
      </c>
      <c r="C65" s="18" t="s">
        <v>1189</v>
      </c>
      <c r="D65" s="7">
        <v>260166</v>
      </c>
      <c r="E65" s="8">
        <v>3205.77</v>
      </c>
      <c r="F65" s="9">
        <v>8.5000000000000006E-3</v>
      </c>
      <c r="G65" s="56"/>
    </row>
    <row r="66" spans="1:7" x14ac:dyDescent="0.25">
      <c r="A66" s="41" t="s">
        <v>1991</v>
      </c>
      <c r="B66" s="18" t="s">
        <v>1992</v>
      </c>
      <c r="C66" s="18" t="s">
        <v>1234</v>
      </c>
      <c r="D66" s="7">
        <v>132680</v>
      </c>
      <c r="E66" s="8">
        <v>3191.62</v>
      </c>
      <c r="F66" s="9">
        <v>8.3999999999999995E-3</v>
      </c>
      <c r="G66" s="56"/>
    </row>
    <row r="67" spans="1:7" x14ac:dyDescent="0.25">
      <c r="A67" s="41" t="s">
        <v>1943</v>
      </c>
      <c r="B67" s="18" t="s">
        <v>1944</v>
      </c>
      <c r="C67" s="18" t="s">
        <v>1223</v>
      </c>
      <c r="D67" s="7">
        <v>45000</v>
      </c>
      <c r="E67" s="8">
        <v>3019.52</v>
      </c>
      <c r="F67" s="9">
        <v>8.0000000000000002E-3</v>
      </c>
      <c r="G67" s="56"/>
    </row>
    <row r="68" spans="1:7" x14ac:dyDescent="0.25">
      <c r="A68" s="41" t="s">
        <v>1993</v>
      </c>
      <c r="B68" s="18" t="s">
        <v>1994</v>
      </c>
      <c r="C68" s="18" t="s">
        <v>1220</v>
      </c>
      <c r="D68" s="7">
        <v>62549</v>
      </c>
      <c r="E68" s="8">
        <v>3008.04</v>
      </c>
      <c r="F68" s="9">
        <v>8.0000000000000002E-3</v>
      </c>
      <c r="G68" s="56"/>
    </row>
    <row r="69" spans="1:7" x14ac:dyDescent="0.25">
      <c r="A69" s="41" t="s">
        <v>1995</v>
      </c>
      <c r="B69" s="18" t="s">
        <v>1996</v>
      </c>
      <c r="C69" s="18" t="s">
        <v>1211</v>
      </c>
      <c r="D69" s="7">
        <v>61595</v>
      </c>
      <c r="E69" s="8">
        <v>2860.04</v>
      </c>
      <c r="F69" s="9">
        <v>7.6E-3</v>
      </c>
      <c r="G69" s="56"/>
    </row>
    <row r="70" spans="1:7" x14ac:dyDescent="0.25">
      <c r="A70" s="41" t="s">
        <v>1497</v>
      </c>
      <c r="B70" s="18" t="s">
        <v>1498</v>
      </c>
      <c r="C70" s="18" t="s">
        <v>1180</v>
      </c>
      <c r="D70" s="7">
        <v>190570</v>
      </c>
      <c r="E70" s="8">
        <v>2854.93</v>
      </c>
      <c r="F70" s="9">
        <v>7.6E-3</v>
      </c>
      <c r="G70" s="56"/>
    </row>
    <row r="71" spans="1:7" x14ac:dyDescent="0.25">
      <c r="A71" s="41" t="s">
        <v>1952</v>
      </c>
      <c r="B71" s="18" t="s">
        <v>1953</v>
      </c>
      <c r="C71" s="18" t="s">
        <v>1180</v>
      </c>
      <c r="D71" s="7">
        <v>138974</v>
      </c>
      <c r="E71" s="8">
        <v>2824.72</v>
      </c>
      <c r="F71" s="9">
        <v>7.4999999999999997E-3</v>
      </c>
      <c r="G71" s="56"/>
    </row>
    <row r="72" spans="1:7" x14ac:dyDescent="0.25">
      <c r="A72" s="41" t="s">
        <v>1553</v>
      </c>
      <c r="B72" s="18" t="s">
        <v>1554</v>
      </c>
      <c r="C72" s="18" t="s">
        <v>1234</v>
      </c>
      <c r="D72" s="7">
        <v>140538</v>
      </c>
      <c r="E72" s="8">
        <v>2796.07</v>
      </c>
      <c r="F72" s="9">
        <v>7.4000000000000003E-3</v>
      </c>
      <c r="G72" s="56"/>
    </row>
    <row r="73" spans="1:7" x14ac:dyDescent="0.25">
      <c r="A73" s="41" t="s">
        <v>1271</v>
      </c>
      <c r="B73" s="18" t="s">
        <v>1272</v>
      </c>
      <c r="C73" s="18" t="s">
        <v>1189</v>
      </c>
      <c r="D73" s="7">
        <v>193081</v>
      </c>
      <c r="E73" s="8">
        <v>2795.04</v>
      </c>
      <c r="F73" s="9">
        <v>7.4000000000000003E-3</v>
      </c>
      <c r="G73" s="56"/>
    </row>
    <row r="74" spans="1:7" x14ac:dyDescent="0.25">
      <c r="A74" s="41" t="s">
        <v>1933</v>
      </c>
      <c r="B74" s="18" t="s">
        <v>1934</v>
      </c>
      <c r="C74" s="18" t="s">
        <v>1394</v>
      </c>
      <c r="D74" s="7">
        <v>129702</v>
      </c>
      <c r="E74" s="8">
        <v>2652.99</v>
      </c>
      <c r="F74" s="9">
        <v>7.0000000000000001E-3</v>
      </c>
      <c r="G74" s="56"/>
    </row>
    <row r="75" spans="1:7" x14ac:dyDescent="0.25">
      <c r="A75" s="41" t="s">
        <v>1436</v>
      </c>
      <c r="B75" s="18" t="s">
        <v>1437</v>
      </c>
      <c r="C75" s="18" t="s">
        <v>1231</v>
      </c>
      <c r="D75" s="7">
        <v>32588</v>
      </c>
      <c r="E75" s="8">
        <v>2624.96</v>
      </c>
      <c r="F75" s="9">
        <v>6.8999999999999999E-3</v>
      </c>
      <c r="G75" s="56"/>
    </row>
    <row r="76" spans="1:7" x14ac:dyDescent="0.25">
      <c r="A76" s="41" t="s">
        <v>1997</v>
      </c>
      <c r="B76" s="18" t="s">
        <v>1998</v>
      </c>
      <c r="C76" s="18" t="s">
        <v>1220</v>
      </c>
      <c r="D76" s="7">
        <v>202479</v>
      </c>
      <c r="E76" s="8">
        <v>2582.92</v>
      </c>
      <c r="F76" s="9">
        <v>6.7999999999999996E-3</v>
      </c>
      <c r="G76" s="56"/>
    </row>
    <row r="77" spans="1:7" x14ac:dyDescent="0.25">
      <c r="A77" s="41" t="s">
        <v>1381</v>
      </c>
      <c r="B77" s="18" t="s">
        <v>1382</v>
      </c>
      <c r="C77" s="18" t="s">
        <v>1231</v>
      </c>
      <c r="D77" s="7">
        <v>868406</v>
      </c>
      <c r="E77" s="8">
        <v>2428.9299999999998</v>
      </c>
      <c r="F77" s="9">
        <v>6.4000000000000003E-3</v>
      </c>
      <c r="G77" s="56"/>
    </row>
    <row r="78" spans="1:7" x14ac:dyDescent="0.25">
      <c r="A78" s="41" t="s">
        <v>1954</v>
      </c>
      <c r="B78" s="18" t="s">
        <v>1955</v>
      </c>
      <c r="C78" s="18" t="s">
        <v>1283</v>
      </c>
      <c r="D78" s="7">
        <v>304443</v>
      </c>
      <c r="E78" s="8">
        <v>2286.37</v>
      </c>
      <c r="F78" s="9">
        <v>6.0000000000000001E-3</v>
      </c>
      <c r="G78" s="56"/>
    </row>
    <row r="79" spans="1:7" x14ac:dyDescent="0.25">
      <c r="A79" s="41" t="s">
        <v>1999</v>
      </c>
      <c r="B79" s="18" t="s">
        <v>2000</v>
      </c>
      <c r="C79" s="18" t="s">
        <v>1231</v>
      </c>
      <c r="D79" s="7">
        <v>333171</v>
      </c>
      <c r="E79" s="8">
        <v>2281.89</v>
      </c>
      <c r="F79" s="9">
        <v>6.0000000000000001E-3</v>
      </c>
      <c r="G79" s="56"/>
    </row>
    <row r="80" spans="1:7" x14ac:dyDescent="0.25">
      <c r="A80" s="41" t="s">
        <v>1288</v>
      </c>
      <c r="B80" s="18" t="s">
        <v>1289</v>
      </c>
      <c r="C80" s="18" t="s">
        <v>1189</v>
      </c>
      <c r="D80" s="7">
        <v>859349</v>
      </c>
      <c r="E80" s="8">
        <v>2129.4699999999998</v>
      </c>
      <c r="F80" s="9">
        <v>5.5999999999999999E-3</v>
      </c>
      <c r="G80" s="56"/>
    </row>
    <row r="81" spans="1:7" x14ac:dyDescent="0.25">
      <c r="A81" s="41" t="s">
        <v>1778</v>
      </c>
      <c r="B81" s="18" t="s">
        <v>1779</v>
      </c>
      <c r="C81" s="18" t="s">
        <v>1231</v>
      </c>
      <c r="D81" s="7">
        <v>242191</v>
      </c>
      <c r="E81" s="8">
        <v>1838.35</v>
      </c>
      <c r="F81" s="9">
        <v>4.8999999999999998E-3</v>
      </c>
      <c r="G81" s="56"/>
    </row>
    <row r="82" spans="1:7" x14ac:dyDescent="0.25">
      <c r="A82" s="41" t="s">
        <v>2001</v>
      </c>
      <c r="B82" s="18" t="s">
        <v>2002</v>
      </c>
      <c r="C82" s="18" t="s">
        <v>1804</v>
      </c>
      <c r="D82" s="7">
        <v>124437</v>
      </c>
      <c r="E82" s="8">
        <v>1779.82</v>
      </c>
      <c r="F82" s="9">
        <v>4.7000000000000002E-3</v>
      </c>
      <c r="G82" s="56"/>
    </row>
    <row r="83" spans="1:7" x14ac:dyDescent="0.25">
      <c r="A83" s="41" t="s">
        <v>1397</v>
      </c>
      <c r="B83" s="18" t="s">
        <v>1398</v>
      </c>
      <c r="C83" s="18" t="s">
        <v>1399</v>
      </c>
      <c r="D83" s="7">
        <v>29867</v>
      </c>
      <c r="E83" s="8">
        <v>1690.56</v>
      </c>
      <c r="F83" s="9">
        <v>4.4999999999999997E-3</v>
      </c>
      <c r="G83" s="56"/>
    </row>
    <row r="84" spans="1:7" x14ac:dyDescent="0.25">
      <c r="A84" s="41" t="s">
        <v>1531</v>
      </c>
      <c r="B84" s="18" t="s">
        <v>1532</v>
      </c>
      <c r="C84" s="18" t="s">
        <v>1246</v>
      </c>
      <c r="D84" s="7">
        <v>53338</v>
      </c>
      <c r="E84" s="8">
        <v>1626.89</v>
      </c>
      <c r="F84" s="9">
        <v>4.3E-3</v>
      </c>
      <c r="G84" s="56"/>
    </row>
    <row r="85" spans="1:7" x14ac:dyDescent="0.25">
      <c r="A85" s="41" t="s">
        <v>1385</v>
      </c>
      <c r="B85" s="18" t="s">
        <v>1386</v>
      </c>
      <c r="C85" s="18" t="s">
        <v>1180</v>
      </c>
      <c r="D85" s="7">
        <v>26613</v>
      </c>
      <c r="E85" s="8">
        <v>1610.83</v>
      </c>
      <c r="F85" s="9">
        <v>4.3E-3</v>
      </c>
      <c r="G85" s="56"/>
    </row>
    <row r="86" spans="1:7" x14ac:dyDescent="0.25">
      <c r="A86" s="41" t="s">
        <v>1265</v>
      </c>
      <c r="B86" s="18" t="s">
        <v>1266</v>
      </c>
      <c r="C86" s="18" t="s">
        <v>1267</v>
      </c>
      <c r="D86" s="7">
        <v>36770</v>
      </c>
      <c r="E86" s="8">
        <v>1569.53</v>
      </c>
      <c r="F86" s="9">
        <v>4.1999999999999997E-3</v>
      </c>
      <c r="G86" s="56"/>
    </row>
    <row r="87" spans="1:7" x14ac:dyDescent="0.25">
      <c r="A87" s="41" t="s">
        <v>1900</v>
      </c>
      <c r="B87" s="18" t="s">
        <v>1901</v>
      </c>
      <c r="C87" s="18" t="s">
        <v>1804</v>
      </c>
      <c r="D87" s="7">
        <v>123114</v>
      </c>
      <c r="E87" s="8">
        <v>1504.27</v>
      </c>
      <c r="F87" s="9">
        <v>4.0000000000000001E-3</v>
      </c>
      <c r="G87" s="56"/>
    </row>
    <row r="88" spans="1:7" x14ac:dyDescent="0.25">
      <c r="A88" s="41" t="s">
        <v>1489</v>
      </c>
      <c r="B88" s="18" t="s">
        <v>1490</v>
      </c>
      <c r="C88" s="18" t="s">
        <v>1391</v>
      </c>
      <c r="D88" s="7">
        <v>208655</v>
      </c>
      <c r="E88" s="8">
        <v>1428.66</v>
      </c>
      <c r="F88" s="9">
        <v>3.8E-3</v>
      </c>
      <c r="G88" s="56"/>
    </row>
    <row r="89" spans="1:7" x14ac:dyDescent="0.25">
      <c r="A89" s="41" t="s">
        <v>1964</v>
      </c>
      <c r="B89" s="18" t="s">
        <v>1965</v>
      </c>
      <c r="C89" s="18" t="s">
        <v>1283</v>
      </c>
      <c r="D89" s="7">
        <v>115906</v>
      </c>
      <c r="E89" s="8">
        <v>1388.09</v>
      </c>
      <c r="F89" s="9">
        <v>3.7000000000000002E-3</v>
      </c>
      <c r="G89" s="56"/>
    </row>
    <row r="90" spans="1:7" x14ac:dyDescent="0.25">
      <c r="A90" s="41" t="s">
        <v>1471</v>
      </c>
      <c r="B90" s="18" t="s">
        <v>1472</v>
      </c>
      <c r="C90" s="18" t="s">
        <v>1226</v>
      </c>
      <c r="D90" s="7">
        <v>73518</v>
      </c>
      <c r="E90" s="8">
        <v>1355.67</v>
      </c>
      <c r="F90" s="9">
        <v>3.5999999999999999E-3</v>
      </c>
      <c r="G90" s="56"/>
    </row>
    <row r="91" spans="1:7" x14ac:dyDescent="0.25">
      <c r="A91" s="41" t="s">
        <v>1905</v>
      </c>
      <c r="B91" s="18" t="s">
        <v>1906</v>
      </c>
      <c r="C91" s="18" t="s">
        <v>1283</v>
      </c>
      <c r="D91" s="7">
        <v>25129</v>
      </c>
      <c r="E91" s="8">
        <v>1324.59</v>
      </c>
      <c r="F91" s="9">
        <v>3.5000000000000001E-3</v>
      </c>
      <c r="G91" s="56"/>
    </row>
    <row r="92" spans="1:7" x14ac:dyDescent="0.25">
      <c r="A92" s="41" t="s">
        <v>1281</v>
      </c>
      <c r="B92" s="18" t="s">
        <v>1282</v>
      </c>
      <c r="C92" s="18" t="s">
        <v>1283</v>
      </c>
      <c r="D92" s="7">
        <v>232682</v>
      </c>
      <c r="E92" s="8">
        <v>1290.22</v>
      </c>
      <c r="F92" s="9">
        <v>3.3999999999999998E-3</v>
      </c>
      <c r="G92" s="56"/>
    </row>
    <row r="93" spans="1:7" x14ac:dyDescent="0.25">
      <c r="A93" s="41" t="s">
        <v>1823</v>
      </c>
      <c r="B93" s="18" t="s">
        <v>1824</v>
      </c>
      <c r="C93" s="18" t="s">
        <v>1220</v>
      </c>
      <c r="D93" s="7">
        <v>163747</v>
      </c>
      <c r="E93" s="8">
        <v>1226.71</v>
      </c>
      <c r="F93" s="9">
        <v>3.2000000000000002E-3</v>
      </c>
      <c r="G93" s="56"/>
    </row>
    <row r="94" spans="1:7" x14ac:dyDescent="0.25">
      <c r="A94" s="41" t="s">
        <v>1198</v>
      </c>
      <c r="B94" s="18" t="s">
        <v>1199</v>
      </c>
      <c r="C94" s="18" t="s">
        <v>1200</v>
      </c>
      <c r="D94" s="7">
        <v>18192</v>
      </c>
      <c r="E94" s="8">
        <v>1153.04</v>
      </c>
      <c r="F94" s="9">
        <v>3.0000000000000001E-3</v>
      </c>
      <c r="G94" s="56"/>
    </row>
    <row r="95" spans="1:7" x14ac:dyDescent="0.25">
      <c r="A95" s="41" t="s">
        <v>1413</v>
      </c>
      <c r="B95" s="18" t="s">
        <v>1414</v>
      </c>
      <c r="C95" s="18" t="s">
        <v>1180</v>
      </c>
      <c r="D95" s="7">
        <v>66736</v>
      </c>
      <c r="E95" s="8">
        <v>1103.8800000000001</v>
      </c>
      <c r="F95" s="9">
        <v>2.8999999999999998E-3</v>
      </c>
      <c r="G95" s="56"/>
    </row>
    <row r="96" spans="1:7" x14ac:dyDescent="0.25">
      <c r="A96" s="41" t="s">
        <v>1212</v>
      </c>
      <c r="B96" s="18" t="s">
        <v>1213</v>
      </c>
      <c r="C96" s="18" t="s">
        <v>1180</v>
      </c>
      <c r="D96" s="7">
        <v>15280</v>
      </c>
      <c r="E96" s="8">
        <v>1031.6400000000001</v>
      </c>
      <c r="F96" s="9">
        <v>2.7000000000000001E-3</v>
      </c>
      <c r="G96" s="56"/>
    </row>
    <row r="97" spans="1:7" x14ac:dyDescent="0.25">
      <c r="A97" s="41" t="s">
        <v>2003</v>
      </c>
      <c r="B97" s="18" t="s">
        <v>2004</v>
      </c>
      <c r="C97" s="18" t="s">
        <v>1180</v>
      </c>
      <c r="D97" s="7">
        <v>87817</v>
      </c>
      <c r="E97" s="8">
        <v>1030.0899999999999</v>
      </c>
      <c r="F97" s="9">
        <v>2.7000000000000001E-3</v>
      </c>
      <c r="G97" s="56"/>
    </row>
    <row r="98" spans="1:7" x14ac:dyDescent="0.25">
      <c r="A98" s="41" t="s">
        <v>1468</v>
      </c>
      <c r="B98" s="18" t="s">
        <v>1469</v>
      </c>
      <c r="C98" s="18" t="s">
        <v>1470</v>
      </c>
      <c r="D98" s="7">
        <v>364902</v>
      </c>
      <c r="E98" s="8">
        <v>876.82</v>
      </c>
      <c r="F98" s="9">
        <v>2.3E-3</v>
      </c>
      <c r="G98" s="56"/>
    </row>
    <row r="99" spans="1:7" x14ac:dyDescent="0.25">
      <c r="A99" s="41" t="s">
        <v>2005</v>
      </c>
      <c r="B99" s="18" t="s">
        <v>2006</v>
      </c>
      <c r="C99" s="18" t="s">
        <v>1391</v>
      </c>
      <c r="D99" s="7">
        <v>23543</v>
      </c>
      <c r="E99" s="8">
        <v>422.43</v>
      </c>
      <c r="F99" s="9">
        <v>1.1000000000000001E-3</v>
      </c>
      <c r="G99" s="56"/>
    </row>
    <row r="100" spans="1:7" x14ac:dyDescent="0.25">
      <c r="A100" s="41" t="s">
        <v>2007</v>
      </c>
      <c r="B100" s="18" t="s">
        <v>2008</v>
      </c>
      <c r="C100" s="18" t="s">
        <v>2009</v>
      </c>
      <c r="D100" s="7">
        <v>27000</v>
      </c>
      <c r="E100" s="8">
        <v>297.85000000000002</v>
      </c>
      <c r="F100" s="9">
        <v>8.0000000000000004E-4</v>
      </c>
      <c r="G100" s="56"/>
    </row>
    <row r="101" spans="1:7" x14ac:dyDescent="0.25">
      <c r="A101" s="41" t="s">
        <v>1913</v>
      </c>
      <c r="B101" s="18" t="s">
        <v>1914</v>
      </c>
      <c r="C101" s="18" t="s">
        <v>1180</v>
      </c>
      <c r="D101" s="7">
        <v>27618</v>
      </c>
      <c r="E101" s="8">
        <v>230.85</v>
      </c>
      <c r="F101" s="9">
        <v>5.9999999999999995E-4</v>
      </c>
      <c r="G101" s="56"/>
    </row>
    <row r="102" spans="1:7" x14ac:dyDescent="0.25">
      <c r="A102" s="41" t="s">
        <v>1909</v>
      </c>
      <c r="B102" s="18" t="s">
        <v>1910</v>
      </c>
      <c r="C102" s="18" t="s">
        <v>1283</v>
      </c>
      <c r="D102" s="7">
        <v>114276</v>
      </c>
      <c r="E102" s="8">
        <v>176.05</v>
      </c>
      <c r="F102" s="9">
        <v>5.0000000000000001E-4</v>
      </c>
      <c r="G102" s="56"/>
    </row>
    <row r="103" spans="1:7" x14ac:dyDescent="0.25">
      <c r="A103" s="41" t="s">
        <v>1980</v>
      </c>
      <c r="B103" s="18" t="s">
        <v>1981</v>
      </c>
      <c r="C103" s="18" t="s">
        <v>1231</v>
      </c>
      <c r="D103" s="7">
        <v>16692</v>
      </c>
      <c r="E103" s="8">
        <v>105.54</v>
      </c>
      <c r="F103" s="9">
        <v>2.9999999999999997E-4</v>
      </c>
      <c r="G103" s="56"/>
    </row>
    <row r="104" spans="1:7" x14ac:dyDescent="0.25">
      <c r="A104" s="57" t="s">
        <v>130</v>
      </c>
      <c r="B104" s="19"/>
      <c r="C104" s="19"/>
      <c r="D104" s="10"/>
      <c r="E104" s="21">
        <v>370919.7</v>
      </c>
      <c r="F104" s="22">
        <v>0.98109999999999997</v>
      </c>
      <c r="G104" s="58"/>
    </row>
    <row r="105" spans="1:7" x14ac:dyDescent="0.25">
      <c r="A105" s="57" t="s">
        <v>1256</v>
      </c>
      <c r="B105" s="18"/>
      <c r="C105" s="18"/>
      <c r="D105" s="7"/>
      <c r="E105" s="8"/>
      <c r="F105" s="9"/>
      <c r="G105" s="56"/>
    </row>
    <row r="106" spans="1:7" x14ac:dyDescent="0.25">
      <c r="A106" s="57" t="s">
        <v>130</v>
      </c>
      <c r="B106" s="18"/>
      <c r="C106" s="18"/>
      <c r="D106" s="7"/>
      <c r="E106" s="23" t="s">
        <v>127</v>
      </c>
      <c r="F106" s="24" t="s">
        <v>127</v>
      </c>
      <c r="G106" s="56"/>
    </row>
    <row r="107" spans="1:7" x14ac:dyDescent="0.25">
      <c r="A107" s="59" t="s">
        <v>142</v>
      </c>
      <c r="B107" s="38"/>
      <c r="C107" s="38"/>
      <c r="D107" s="39"/>
      <c r="E107" s="15">
        <v>370919.7</v>
      </c>
      <c r="F107" s="16">
        <v>0.98109999999999997</v>
      </c>
      <c r="G107" s="58"/>
    </row>
    <row r="108" spans="1:7" x14ac:dyDescent="0.25">
      <c r="A108" s="41"/>
      <c r="B108" s="18"/>
      <c r="C108" s="18"/>
      <c r="D108" s="7"/>
      <c r="E108" s="8"/>
      <c r="F108" s="9"/>
      <c r="G108" s="56"/>
    </row>
    <row r="109" spans="1:7" x14ac:dyDescent="0.25">
      <c r="A109" s="41"/>
      <c r="B109" s="18"/>
      <c r="C109" s="18"/>
      <c r="D109" s="7"/>
      <c r="E109" s="8"/>
      <c r="F109" s="9"/>
      <c r="G109" s="56"/>
    </row>
    <row r="110" spans="1:7" x14ac:dyDescent="0.25">
      <c r="A110" s="57" t="s">
        <v>216</v>
      </c>
      <c r="B110" s="18"/>
      <c r="C110" s="18"/>
      <c r="D110" s="7"/>
      <c r="E110" s="8"/>
      <c r="F110" s="9"/>
      <c r="G110" s="56"/>
    </row>
    <row r="111" spans="1:7" x14ac:dyDescent="0.25">
      <c r="A111" s="41" t="s">
        <v>217</v>
      </c>
      <c r="B111" s="18"/>
      <c r="C111" s="18"/>
      <c r="D111" s="7"/>
      <c r="E111" s="8">
        <v>9387.2900000000009</v>
      </c>
      <c r="F111" s="9">
        <v>2.4799999999999999E-2</v>
      </c>
      <c r="G111" s="56">
        <v>6.6513000000000003E-2</v>
      </c>
    </row>
    <row r="112" spans="1:7" x14ac:dyDescent="0.25">
      <c r="A112" s="57" t="s">
        <v>130</v>
      </c>
      <c r="B112" s="19"/>
      <c r="C112" s="19"/>
      <c r="D112" s="10"/>
      <c r="E112" s="21">
        <v>9387.2900000000009</v>
      </c>
      <c r="F112" s="22">
        <v>2.4799999999999999E-2</v>
      </c>
      <c r="G112" s="58"/>
    </row>
    <row r="113" spans="1:7" x14ac:dyDescent="0.25">
      <c r="A113" s="41"/>
      <c r="B113" s="18"/>
      <c r="C113" s="18"/>
      <c r="D113" s="7"/>
      <c r="E113" s="8"/>
      <c r="F113" s="9"/>
      <c r="G113" s="56"/>
    </row>
    <row r="114" spans="1:7" x14ac:dyDescent="0.25">
      <c r="A114" s="59" t="s">
        <v>142</v>
      </c>
      <c r="B114" s="38"/>
      <c r="C114" s="38"/>
      <c r="D114" s="39"/>
      <c r="E114" s="21">
        <v>9387.2900000000009</v>
      </c>
      <c r="F114" s="22">
        <v>2.4799999999999999E-2</v>
      </c>
      <c r="G114" s="58"/>
    </row>
    <row r="115" spans="1:7" x14ac:dyDescent="0.25">
      <c r="A115" s="41" t="s">
        <v>218</v>
      </c>
      <c r="B115" s="18"/>
      <c r="C115" s="18"/>
      <c r="D115" s="7"/>
      <c r="E115" s="8">
        <v>1.7106212999999999</v>
      </c>
      <c r="F115" s="31" t="s">
        <v>895</v>
      </c>
      <c r="G115" s="56"/>
    </row>
    <row r="116" spans="1:7" x14ac:dyDescent="0.25">
      <c r="A116" s="41" t="s">
        <v>219</v>
      </c>
      <c r="B116" s="18"/>
      <c r="C116" s="18"/>
      <c r="D116" s="7"/>
      <c r="E116" s="12">
        <v>-2218.0506212999999</v>
      </c>
      <c r="F116" s="13">
        <v>-5.9040000000000004E-3</v>
      </c>
      <c r="G116" s="56">
        <v>6.6513000000000003E-2</v>
      </c>
    </row>
    <row r="117" spans="1:7" x14ac:dyDescent="0.25">
      <c r="A117" s="60" t="s">
        <v>220</v>
      </c>
      <c r="B117" s="20"/>
      <c r="C117" s="20"/>
      <c r="D117" s="14"/>
      <c r="E117" s="15">
        <v>378090.65</v>
      </c>
      <c r="F117" s="16">
        <v>1</v>
      </c>
      <c r="G117" s="61"/>
    </row>
    <row r="118" spans="1:7" x14ac:dyDescent="0.25">
      <c r="A118" s="42"/>
      <c r="G118" s="48"/>
    </row>
    <row r="119" spans="1:7" x14ac:dyDescent="0.25">
      <c r="A119" s="62" t="s">
        <v>689</v>
      </c>
      <c r="G119" s="48"/>
    </row>
    <row r="120" spans="1:7" x14ac:dyDescent="0.25">
      <c r="A120" s="42"/>
      <c r="G120" s="48"/>
    </row>
    <row r="121" spans="1:7" x14ac:dyDescent="0.25">
      <c r="A121" s="62" t="s">
        <v>232</v>
      </c>
      <c r="G121" s="48"/>
    </row>
    <row r="122" spans="1:7" x14ac:dyDescent="0.25">
      <c r="A122" s="43" t="s">
        <v>233</v>
      </c>
      <c r="B122" s="3" t="s">
        <v>127</v>
      </c>
      <c r="G122" s="48"/>
    </row>
    <row r="123" spans="1:7" x14ac:dyDescent="0.25">
      <c r="A123" s="42" t="s">
        <v>234</v>
      </c>
      <c r="G123" s="48"/>
    </row>
    <row r="124" spans="1:7" x14ac:dyDescent="0.25">
      <c r="A124" s="42" t="s">
        <v>235</v>
      </c>
      <c r="B124" s="3" t="s">
        <v>236</v>
      </c>
      <c r="C124" s="3" t="s">
        <v>236</v>
      </c>
      <c r="G124" s="48"/>
    </row>
    <row r="125" spans="1:7" x14ac:dyDescent="0.25">
      <c r="A125" s="42"/>
      <c r="B125" s="63">
        <v>45382</v>
      </c>
      <c r="C125" s="63">
        <v>45565</v>
      </c>
      <c r="G125" s="48"/>
    </row>
    <row r="126" spans="1:7" x14ac:dyDescent="0.25">
      <c r="A126" s="42" t="s">
        <v>240</v>
      </c>
      <c r="B126">
        <v>83.850999999999999</v>
      </c>
      <c r="C126">
        <v>104.93300000000001</v>
      </c>
      <c r="E126" s="2"/>
      <c r="G126" s="64"/>
    </row>
    <row r="127" spans="1:7" x14ac:dyDescent="0.25">
      <c r="A127" s="42" t="s">
        <v>241</v>
      </c>
      <c r="B127">
        <v>32.524000000000001</v>
      </c>
      <c r="C127">
        <v>40.701999999999998</v>
      </c>
      <c r="E127" s="2"/>
      <c r="G127" s="64"/>
    </row>
    <row r="128" spans="1:7" x14ac:dyDescent="0.25">
      <c r="A128" s="42" t="s">
        <v>709</v>
      </c>
      <c r="B128" s="87">
        <v>72.61</v>
      </c>
      <c r="C128">
        <v>90.212999999999994</v>
      </c>
      <c r="E128" s="2"/>
      <c r="G128" s="64"/>
    </row>
    <row r="129" spans="1:7" x14ac:dyDescent="0.25">
      <c r="A129" s="42" t="s">
        <v>710</v>
      </c>
      <c r="B129">
        <v>27.692</v>
      </c>
      <c r="C129">
        <v>34.405999999999999</v>
      </c>
      <c r="E129" s="2"/>
      <c r="G129" s="64"/>
    </row>
    <row r="130" spans="1:7" x14ac:dyDescent="0.25">
      <c r="A130" s="42"/>
      <c r="E130" s="2"/>
      <c r="G130" s="64"/>
    </row>
    <row r="131" spans="1:7" x14ac:dyDescent="0.25">
      <c r="A131" s="42" t="s">
        <v>251</v>
      </c>
      <c r="B131" s="3" t="s">
        <v>127</v>
      </c>
      <c r="G131" s="48"/>
    </row>
    <row r="132" spans="1:7" x14ac:dyDescent="0.25">
      <c r="A132" s="42" t="s">
        <v>252</v>
      </c>
      <c r="B132" s="3" t="s">
        <v>127</v>
      </c>
      <c r="G132" s="48"/>
    </row>
    <row r="133" spans="1:7" ht="30" customHeight="1" x14ac:dyDescent="0.25">
      <c r="A133" s="43" t="s">
        <v>253</v>
      </c>
      <c r="B133" s="3" t="s">
        <v>127</v>
      </c>
      <c r="G133" s="48"/>
    </row>
    <row r="134" spans="1:7" ht="30" customHeight="1" x14ac:dyDescent="0.25">
      <c r="A134" s="43" t="s">
        <v>254</v>
      </c>
      <c r="B134" s="3" t="s">
        <v>127</v>
      </c>
      <c r="G134" s="48"/>
    </row>
    <row r="135" spans="1:7" x14ac:dyDescent="0.25">
      <c r="A135" s="42" t="s">
        <v>1259</v>
      </c>
      <c r="B135" s="65">
        <v>0.18</v>
      </c>
      <c r="G135" s="48"/>
    </row>
    <row r="136" spans="1:7" ht="30" customHeight="1" x14ac:dyDescent="0.25">
      <c r="A136" s="43" t="s">
        <v>256</v>
      </c>
      <c r="B136" s="3" t="s">
        <v>127</v>
      </c>
      <c r="G136" s="48"/>
    </row>
    <row r="137" spans="1:7" ht="30" customHeight="1" x14ac:dyDescent="0.25">
      <c r="A137" s="43" t="s">
        <v>257</v>
      </c>
      <c r="B137" s="3" t="s">
        <v>127</v>
      </c>
      <c r="G137" s="48"/>
    </row>
    <row r="138" spans="1:7" ht="30" customHeight="1" x14ac:dyDescent="0.25">
      <c r="A138" s="43" t="s">
        <v>258</v>
      </c>
      <c r="B138" s="3" t="s">
        <v>127</v>
      </c>
      <c r="G138" s="48"/>
    </row>
    <row r="139" spans="1:7" x14ac:dyDescent="0.25">
      <c r="A139" s="42" t="s">
        <v>259</v>
      </c>
      <c r="B139" s="3" t="s">
        <v>127</v>
      </c>
      <c r="G139" s="48"/>
    </row>
    <row r="140" spans="1:7" ht="15.75" customHeight="1" thickBot="1" x14ac:dyDescent="0.3">
      <c r="A140" s="66" t="s">
        <v>260</v>
      </c>
      <c r="B140" s="67" t="s">
        <v>127</v>
      </c>
      <c r="C140" s="68"/>
      <c r="D140" s="68"/>
      <c r="E140" s="68"/>
      <c r="F140" s="68"/>
      <c r="G140" s="69"/>
    </row>
    <row r="142" spans="1:7" ht="69.95" customHeight="1" x14ac:dyDescent="0.25">
      <c r="A142" s="128" t="s">
        <v>261</v>
      </c>
      <c r="B142" s="128" t="s">
        <v>262</v>
      </c>
      <c r="C142" s="128" t="s">
        <v>5</v>
      </c>
      <c r="D142" s="128" t="s">
        <v>6</v>
      </c>
    </row>
    <row r="143" spans="1:7" ht="69.95" customHeight="1" x14ac:dyDescent="0.25">
      <c r="A143" s="128" t="s">
        <v>2010</v>
      </c>
      <c r="B143" s="128"/>
      <c r="C143" s="128" t="s">
        <v>61</v>
      </c>
      <c r="D143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3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34.42578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2011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2012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1876</v>
      </c>
      <c r="B10" s="18" t="s">
        <v>1877</v>
      </c>
      <c r="C10" s="18" t="s">
        <v>1246</v>
      </c>
      <c r="D10" s="7">
        <v>1071929</v>
      </c>
      <c r="E10" s="8">
        <v>11808.91</v>
      </c>
      <c r="F10" s="9">
        <v>2.75E-2</v>
      </c>
      <c r="G10" s="56"/>
    </row>
    <row r="11" spans="1:8" x14ac:dyDescent="0.25">
      <c r="A11" s="41" t="s">
        <v>1888</v>
      </c>
      <c r="B11" s="18" t="s">
        <v>1889</v>
      </c>
      <c r="C11" s="18" t="s">
        <v>1234</v>
      </c>
      <c r="D11" s="7">
        <v>267561</v>
      </c>
      <c r="E11" s="8">
        <v>11497.9</v>
      </c>
      <c r="F11" s="9">
        <v>2.6800000000000001E-2</v>
      </c>
      <c r="G11" s="56"/>
    </row>
    <row r="12" spans="1:8" x14ac:dyDescent="0.25">
      <c r="A12" s="41" t="s">
        <v>1972</v>
      </c>
      <c r="B12" s="18" t="s">
        <v>1973</v>
      </c>
      <c r="C12" s="18" t="s">
        <v>1180</v>
      </c>
      <c r="D12" s="7">
        <v>321961</v>
      </c>
      <c r="E12" s="8">
        <v>10307.9</v>
      </c>
      <c r="F12" s="9">
        <v>2.4E-2</v>
      </c>
      <c r="G12" s="56"/>
    </row>
    <row r="13" spans="1:8" x14ac:dyDescent="0.25">
      <c r="A13" s="41" t="s">
        <v>2013</v>
      </c>
      <c r="B13" s="18" t="s">
        <v>2014</v>
      </c>
      <c r="C13" s="18" t="s">
        <v>1362</v>
      </c>
      <c r="D13" s="7">
        <v>1305498</v>
      </c>
      <c r="E13" s="8">
        <v>10125.44</v>
      </c>
      <c r="F13" s="9">
        <v>2.3599999999999999E-2</v>
      </c>
      <c r="G13" s="56"/>
    </row>
    <row r="14" spans="1:8" x14ac:dyDescent="0.25">
      <c r="A14" s="41" t="s">
        <v>1878</v>
      </c>
      <c r="B14" s="18" t="s">
        <v>1879</v>
      </c>
      <c r="C14" s="18" t="s">
        <v>1399</v>
      </c>
      <c r="D14" s="7">
        <v>273444</v>
      </c>
      <c r="E14" s="8">
        <v>10075.450000000001</v>
      </c>
      <c r="F14" s="9">
        <v>2.35E-2</v>
      </c>
      <c r="G14" s="56"/>
    </row>
    <row r="15" spans="1:8" x14ac:dyDescent="0.25">
      <c r="A15" s="41" t="s">
        <v>1958</v>
      </c>
      <c r="B15" s="18" t="s">
        <v>1959</v>
      </c>
      <c r="C15" s="18" t="s">
        <v>1180</v>
      </c>
      <c r="D15" s="7">
        <v>508210</v>
      </c>
      <c r="E15" s="8">
        <v>9528.94</v>
      </c>
      <c r="F15" s="9">
        <v>2.2200000000000001E-2</v>
      </c>
      <c r="G15" s="56"/>
    </row>
    <row r="16" spans="1:8" x14ac:dyDescent="0.25">
      <c r="A16" s="41" t="s">
        <v>1523</v>
      </c>
      <c r="B16" s="18" t="s">
        <v>1524</v>
      </c>
      <c r="C16" s="18" t="s">
        <v>1220</v>
      </c>
      <c r="D16" s="7">
        <v>515356</v>
      </c>
      <c r="E16" s="8">
        <v>9508.83</v>
      </c>
      <c r="F16" s="9">
        <v>2.2200000000000001E-2</v>
      </c>
      <c r="G16" s="56"/>
    </row>
    <row r="17" spans="1:7" x14ac:dyDescent="0.25">
      <c r="A17" s="41" t="s">
        <v>1933</v>
      </c>
      <c r="B17" s="18" t="s">
        <v>1934</v>
      </c>
      <c r="C17" s="18" t="s">
        <v>1394</v>
      </c>
      <c r="D17" s="7">
        <v>457718</v>
      </c>
      <c r="E17" s="8">
        <v>9362.39</v>
      </c>
      <c r="F17" s="9">
        <v>2.18E-2</v>
      </c>
      <c r="G17" s="56"/>
    </row>
    <row r="18" spans="1:7" x14ac:dyDescent="0.25">
      <c r="A18" s="41" t="s">
        <v>2015</v>
      </c>
      <c r="B18" s="18" t="s">
        <v>2016</v>
      </c>
      <c r="C18" s="18" t="s">
        <v>1504</v>
      </c>
      <c r="D18" s="7">
        <v>1611780</v>
      </c>
      <c r="E18" s="8">
        <v>8970.36</v>
      </c>
      <c r="F18" s="9">
        <v>2.0899999999999998E-2</v>
      </c>
      <c r="G18" s="56"/>
    </row>
    <row r="19" spans="1:7" x14ac:dyDescent="0.25">
      <c r="A19" s="41" t="s">
        <v>1770</v>
      </c>
      <c r="B19" s="18" t="s">
        <v>1771</v>
      </c>
      <c r="C19" s="18" t="s">
        <v>1319</v>
      </c>
      <c r="D19" s="7">
        <v>600138</v>
      </c>
      <c r="E19" s="8">
        <v>8504.26</v>
      </c>
      <c r="F19" s="9">
        <v>1.9800000000000002E-2</v>
      </c>
      <c r="G19" s="56"/>
    </row>
    <row r="20" spans="1:7" x14ac:dyDescent="0.25">
      <c r="A20" s="41" t="s">
        <v>1772</v>
      </c>
      <c r="B20" s="18" t="s">
        <v>1773</v>
      </c>
      <c r="C20" s="18" t="s">
        <v>1283</v>
      </c>
      <c r="D20" s="7">
        <v>412600</v>
      </c>
      <c r="E20" s="8">
        <v>8432.31</v>
      </c>
      <c r="F20" s="9">
        <v>1.9599999999999999E-2</v>
      </c>
      <c r="G20" s="56"/>
    </row>
    <row r="21" spans="1:7" x14ac:dyDescent="0.25">
      <c r="A21" s="41" t="s">
        <v>2017</v>
      </c>
      <c r="B21" s="18" t="s">
        <v>2018</v>
      </c>
      <c r="C21" s="18" t="s">
        <v>1234</v>
      </c>
      <c r="D21" s="7">
        <v>634027</v>
      </c>
      <c r="E21" s="8">
        <v>8408.4699999999993</v>
      </c>
      <c r="F21" s="9">
        <v>1.9599999999999999E-2</v>
      </c>
      <c r="G21" s="56"/>
    </row>
    <row r="22" spans="1:7" x14ac:dyDescent="0.25">
      <c r="A22" s="41" t="s">
        <v>1311</v>
      </c>
      <c r="B22" s="18" t="s">
        <v>1312</v>
      </c>
      <c r="C22" s="18" t="s">
        <v>1220</v>
      </c>
      <c r="D22" s="7">
        <v>58900</v>
      </c>
      <c r="E22" s="8">
        <v>8129.94</v>
      </c>
      <c r="F22" s="9">
        <v>1.89E-2</v>
      </c>
      <c r="G22" s="56"/>
    </row>
    <row r="23" spans="1:7" x14ac:dyDescent="0.25">
      <c r="A23" s="41" t="s">
        <v>1924</v>
      </c>
      <c r="B23" s="18" t="s">
        <v>1925</v>
      </c>
      <c r="C23" s="18" t="s">
        <v>1200</v>
      </c>
      <c r="D23" s="7">
        <v>879368</v>
      </c>
      <c r="E23" s="8">
        <v>8105.13</v>
      </c>
      <c r="F23" s="9">
        <v>1.89E-2</v>
      </c>
      <c r="G23" s="56"/>
    </row>
    <row r="24" spans="1:7" x14ac:dyDescent="0.25">
      <c r="A24" s="41" t="s">
        <v>2019</v>
      </c>
      <c r="B24" s="18" t="s">
        <v>2020</v>
      </c>
      <c r="C24" s="18" t="s">
        <v>1391</v>
      </c>
      <c r="D24" s="7">
        <v>853394</v>
      </c>
      <c r="E24" s="8">
        <v>8059.03</v>
      </c>
      <c r="F24" s="9">
        <v>1.8800000000000001E-2</v>
      </c>
      <c r="G24" s="56"/>
    </row>
    <row r="25" spans="1:7" x14ac:dyDescent="0.25">
      <c r="A25" s="41" t="s">
        <v>1970</v>
      </c>
      <c r="B25" s="18" t="s">
        <v>1971</v>
      </c>
      <c r="C25" s="18" t="s">
        <v>1234</v>
      </c>
      <c r="D25" s="7">
        <v>490208</v>
      </c>
      <c r="E25" s="8">
        <v>7765.63</v>
      </c>
      <c r="F25" s="9">
        <v>1.8100000000000002E-2</v>
      </c>
      <c r="G25" s="56"/>
    </row>
    <row r="26" spans="1:7" x14ac:dyDescent="0.25">
      <c r="A26" s="41" t="s">
        <v>1978</v>
      </c>
      <c r="B26" s="18" t="s">
        <v>1979</v>
      </c>
      <c r="C26" s="18" t="s">
        <v>1283</v>
      </c>
      <c r="D26" s="7">
        <v>841154</v>
      </c>
      <c r="E26" s="8">
        <v>7505.2</v>
      </c>
      <c r="F26" s="9">
        <v>1.7500000000000002E-2</v>
      </c>
      <c r="G26" s="56"/>
    </row>
    <row r="27" spans="1:7" x14ac:dyDescent="0.25">
      <c r="A27" s="41" t="s">
        <v>1397</v>
      </c>
      <c r="B27" s="18" t="s">
        <v>1398</v>
      </c>
      <c r="C27" s="18" t="s">
        <v>1399</v>
      </c>
      <c r="D27" s="7">
        <v>131809</v>
      </c>
      <c r="E27" s="8">
        <v>7460.78</v>
      </c>
      <c r="F27" s="9">
        <v>1.7399999999999999E-2</v>
      </c>
      <c r="G27" s="56"/>
    </row>
    <row r="28" spans="1:7" x14ac:dyDescent="0.25">
      <c r="A28" s="41" t="s">
        <v>2021</v>
      </c>
      <c r="B28" s="18" t="s">
        <v>2022</v>
      </c>
      <c r="C28" s="18" t="s">
        <v>1200</v>
      </c>
      <c r="D28" s="7">
        <v>626953</v>
      </c>
      <c r="E28" s="8">
        <v>7287.07</v>
      </c>
      <c r="F28" s="9">
        <v>1.7000000000000001E-2</v>
      </c>
      <c r="G28" s="56"/>
    </row>
    <row r="29" spans="1:7" x14ac:dyDescent="0.25">
      <c r="A29" s="41" t="s">
        <v>1800</v>
      </c>
      <c r="B29" s="18" t="s">
        <v>1801</v>
      </c>
      <c r="C29" s="18" t="s">
        <v>1319</v>
      </c>
      <c r="D29" s="7">
        <v>388490</v>
      </c>
      <c r="E29" s="8">
        <v>7170.17</v>
      </c>
      <c r="F29" s="9">
        <v>1.67E-2</v>
      </c>
      <c r="G29" s="56"/>
    </row>
    <row r="30" spans="1:7" x14ac:dyDescent="0.25">
      <c r="A30" s="41" t="s">
        <v>1373</v>
      </c>
      <c r="B30" s="18" t="s">
        <v>1374</v>
      </c>
      <c r="C30" s="18" t="s">
        <v>1267</v>
      </c>
      <c r="D30" s="7">
        <v>130825</v>
      </c>
      <c r="E30" s="8">
        <v>7130.49</v>
      </c>
      <c r="F30" s="9">
        <v>1.66E-2</v>
      </c>
      <c r="G30" s="56"/>
    </row>
    <row r="31" spans="1:7" x14ac:dyDescent="0.25">
      <c r="A31" s="41" t="s">
        <v>1395</v>
      </c>
      <c r="B31" s="18" t="s">
        <v>1396</v>
      </c>
      <c r="C31" s="18" t="s">
        <v>1189</v>
      </c>
      <c r="D31" s="7">
        <v>3541593</v>
      </c>
      <c r="E31" s="8">
        <v>6967.38</v>
      </c>
      <c r="F31" s="9">
        <v>1.6199999999999999E-2</v>
      </c>
      <c r="G31" s="56"/>
    </row>
    <row r="32" spans="1:7" x14ac:dyDescent="0.25">
      <c r="A32" s="41" t="s">
        <v>1987</v>
      </c>
      <c r="B32" s="18" t="s">
        <v>1988</v>
      </c>
      <c r="C32" s="18" t="s">
        <v>1220</v>
      </c>
      <c r="D32" s="7">
        <v>762843</v>
      </c>
      <c r="E32" s="8">
        <v>6782.06</v>
      </c>
      <c r="F32" s="9">
        <v>1.5800000000000002E-2</v>
      </c>
      <c r="G32" s="56"/>
    </row>
    <row r="33" spans="1:7" x14ac:dyDescent="0.25">
      <c r="A33" s="41" t="s">
        <v>1941</v>
      </c>
      <c r="B33" s="18" t="s">
        <v>1942</v>
      </c>
      <c r="C33" s="18" t="s">
        <v>1189</v>
      </c>
      <c r="D33" s="7">
        <v>3113976</v>
      </c>
      <c r="E33" s="8">
        <v>6681.35</v>
      </c>
      <c r="F33" s="9">
        <v>1.5599999999999999E-2</v>
      </c>
      <c r="G33" s="56"/>
    </row>
    <row r="34" spans="1:7" x14ac:dyDescent="0.25">
      <c r="A34" s="41" t="s">
        <v>1796</v>
      </c>
      <c r="B34" s="18" t="s">
        <v>1797</v>
      </c>
      <c r="C34" s="18" t="s">
        <v>1189</v>
      </c>
      <c r="D34" s="7">
        <v>1235969</v>
      </c>
      <c r="E34" s="8">
        <v>6477.1</v>
      </c>
      <c r="F34" s="9">
        <v>1.5100000000000001E-2</v>
      </c>
      <c r="G34" s="56"/>
    </row>
    <row r="35" spans="1:7" x14ac:dyDescent="0.25">
      <c r="A35" s="41" t="s">
        <v>1533</v>
      </c>
      <c r="B35" s="18" t="s">
        <v>1534</v>
      </c>
      <c r="C35" s="18" t="s">
        <v>1267</v>
      </c>
      <c r="D35" s="7">
        <v>1070903</v>
      </c>
      <c r="E35" s="8">
        <v>6445.77</v>
      </c>
      <c r="F35" s="9">
        <v>1.4999999999999999E-2</v>
      </c>
      <c r="G35" s="56"/>
    </row>
    <row r="36" spans="1:7" x14ac:dyDescent="0.25">
      <c r="A36" s="41" t="s">
        <v>1962</v>
      </c>
      <c r="B36" s="18" t="s">
        <v>1963</v>
      </c>
      <c r="C36" s="18" t="s">
        <v>1223</v>
      </c>
      <c r="D36" s="7">
        <v>602415</v>
      </c>
      <c r="E36" s="8">
        <v>6256.38</v>
      </c>
      <c r="F36" s="9">
        <v>1.46E-2</v>
      </c>
      <c r="G36" s="56"/>
    </row>
    <row r="37" spans="1:7" x14ac:dyDescent="0.25">
      <c r="A37" s="41" t="s">
        <v>2023</v>
      </c>
      <c r="B37" s="18" t="s">
        <v>2024</v>
      </c>
      <c r="C37" s="18" t="s">
        <v>1329</v>
      </c>
      <c r="D37" s="7">
        <v>154755</v>
      </c>
      <c r="E37" s="8">
        <v>6235.31</v>
      </c>
      <c r="F37" s="9">
        <v>1.4500000000000001E-2</v>
      </c>
      <c r="G37" s="56"/>
    </row>
    <row r="38" spans="1:7" x14ac:dyDescent="0.25">
      <c r="A38" s="41" t="s">
        <v>1931</v>
      </c>
      <c r="B38" s="18" t="s">
        <v>1932</v>
      </c>
      <c r="C38" s="18" t="s">
        <v>1283</v>
      </c>
      <c r="D38" s="7">
        <v>523371</v>
      </c>
      <c r="E38" s="8">
        <v>6209.27</v>
      </c>
      <c r="F38" s="9">
        <v>1.4500000000000001E-2</v>
      </c>
      <c r="G38" s="56"/>
    </row>
    <row r="39" spans="1:7" x14ac:dyDescent="0.25">
      <c r="A39" s="41" t="s">
        <v>2025</v>
      </c>
      <c r="B39" s="18" t="s">
        <v>2026</v>
      </c>
      <c r="C39" s="18" t="s">
        <v>1223</v>
      </c>
      <c r="D39" s="7">
        <v>540851</v>
      </c>
      <c r="E39" s="8">
        <v>6197.07</v>
      </c>
      <c r="F39" s="9">
        <v>1.44E-2</v>
      </c>
      <c r="G39" s="56"/>
    </row>
    <row r="40" spans="1:7" x14ac:dyDescent="0.25">
      <c r="A40" s="41" t="s">
        <v>1774</v>
      </c>
      <c r="B40" s="18" t="s">
        <v>1775</v>
      </c>
      <c r="C40" s="18" t="s">
        <v>1329</v>
      </c>
      <c r="D40" s="7">
        <v>1032542</v>
      </c>
      <c r="E40" s="8">
        <v>6119.36</v>
      </c>
      <c r="F40" s="9">
        <v>1.43E-2</v>
      </c>
      <c r="G40" s="56"/>
    </row>
    <row r="41" spans="1:7" x14ac:dyDescent="0.25">
      <c r="A41" s="41" t="s">
        <v>2027</v>
      </c>
      <c r="B41" s="18" t="s">
        <v>2028</v>
      </c>
      <c r="C41" s="18" t="s">
        <v>1231</v>
      </c>
      <c r="D41" s="7">
        <v>45611</v>
      </c>
      <c r="E41" s="8">
        <v>6011.16</v>
      </c>
      <c r="F41" s="9">
        <v>1.4E-2</v>
      </c>
      <c r="G41" s="56"/>
    </row>
    <row r="42" spans="1:7" x14ac:dyDescent="0.25">
      <c r="A42" s="41" t="s">
        <v>1999</v>
      </c>
      <c r="B42" s="18" t="s">
        <v>2000</v>
      </c>
      <c r="C42" s="18" t="s">
        <v>1231</v>
      </c>
      <c r="D42" s="7">
        <v>862690</v>
      </c>
      <c r="E42" s="8">
        <v>5908.56</v>
      </c>
      <c r="F42" s="9">
        <v>1.38E-2</v>
      </c>
      <c r="G42" s="56"/>
    </row>
    <row r="43" spans="1:7" x14ac:dyDescent="0.25">
      <c r="A43" s="41" t="s">
        <v>2029</v>
      </c>
      <c r="B43" s="18" t="s">
        <v>2030</v>
      </c>
      <c r="C43" s="18" t="s">
        <v>2031</v>
      </c>
      <c r="D43" s="7">
        <v>187429</v>
      </c>
      <c r="E43" s="8">
        <v>5865.22</v>
      </c>
      <c r="F43" s="9">
        <v>1.37E-2</v>
      </c>
      <c r="G43" s="56"/>
    </row>
    <row r="44" spans="1:7" x14ac:dyDescent="0.25">
      <c r="A44" s="41" t="s">
        <v>2032</v>
      </c>
      <c r="B44" s="18" t="s">
        <v>2033</v>
      </c>
      <c r="C44" s="18" t="s">
        <v>1197</v>
      </c>
      <c r="D44" s="7">
        <v>749259</v>
      </c>
      <c r="E44" s="8">
        <v>5740.82</v>
      </c>
      <c r="F44" s="9">
        <v>1.34E-2</v>
      </c>
      <c r="G44" s="56"/>
    </row>
    <row r="45" spans="1:7" x14ac:dyDescent="0.25">
      <c r="A45" s="41" t="s">
        <v>1956</v>
      </c>
      <c r="B45" s="18" t="s">
        <v>1957</v>
      </c>
      <c r="C45" s="18" t="s">
        <v>1267</v>
      </c>
      <c r="D45" s="7">
        <v>844563</v>
      </c>
      <c r="E45" s="8">
        <v>5703.76</v>
      </c>
      <c r="F45" s="9">
        <v>1.3299999999999999E-2</v>
      </c>
      <c r="G45" s="56"/>
    </row>
    <row r="46" spans="1:7" x14ac:dyDescent="0.25">
      <c r="A46" s="41" t="s">
        <v>2003</v>
      </c>
      <c r="B46" s="18" t="s">
        <v>2004</v>
      </c>
      <c r="C46" s="18" t="s">
        <v>1180</v>
      </c>
      <c r="D46" s="7">
        <v>473875</v>
      </c>
      <c r="E46" s="8">
        <v>5558.55</v>
      </c>
      <c r="F46" s="9">
        <v>1.29E-2</v>
      </c>
      <c r="G46" s="56"/>
    </row>
    <row r="47" spans="1:7" x14ac:dyDescent="0.25">
      <c r="A47" s="41" t="s">
        <v>1952</v>
      </c>
      <c r="B47" s="18" t="s">
        <v>1953</v>
      </c>
      <c r="C47" s="18" t="s">
        <v>1180</v>
      </c>
      <c r="D47" s="7">
        <v>264705</v>
      </c>
      <c r="E47" s="8">
        <v>5380.26</v>
      </c>
      <c r="F47" s="9">
        <v>1.2500000000000001E-2</v>
      </c>
      <c r="G47" s="56"/>
    </row>
    <row r="48" spans="1:7" x14ac:dyDescent="0.25">
      <c r="A48" s="41" t="s">
        <v>1794</v>
      </c>
      <c r="B48" s="18" t="s">
        <v>1795</v>
      </c>
      <c r="C48" s="18" t="s">
        <v>1246</v>
      </c>
      <c r="D48" s="7">
        <v>886143</v>
      </c>
      <c r="E48" s="8">
        <v>5334.14</v>
      </c>
      <c r="F48" s="9">
        <v>1.24E-2</v>
      </c>
      <c r="G48" s="56"/>
    </row>
    <row r="49" spans="1:7" x14ac:dyDescent="0.25">
      <c r="A49" s="41" t="s">
        <v>2034</v>
      </c>
      <c r="B49" s="18" t="s">
        <v>2035</v>
      </c>
      <c r="C49" s="18" t="s">
        <v>2036</v>
      </c>
      <c r="D49" s="7">
        <v>421488</v>
      </c>
      <c r="E49" s="8">
        <v>5044.58</v>
      </c>
      <c r="F49" s="9">
        <v>1.18E-2</v>
      </c>
      <c r="G49" s="56"/>
    </row>
    <row r="50" spans="1:7" x14ac:dyDescent="0.25">
      <c r="A50" s="41" t="s">
        <v>1945</v>
      </c>
      <c r="B50" s="18" t="s">
        <v>1946</v>
      </c>
      <c r="C50" s="18" t="s">
        <v>1504</v>
      </c>
      <c r="D50" s="7">
        <v>797685</v>
      </c>
      <c r="E50" s="8">
        <v>4906.5600000000004</v>
      </c>
      <c r="F50" s="9">
        <v>1.14E-2</v>
      </c>
      <c r="G50" s="56"/>
    </row>
    <row r="51" spans="1:7" x14ac:dyDescent="0.25">
      <c r="A51" s="41" t="s">
        <v>1943</v>
      </c>
      <c r="B51" s="18" t="s">
        <v>1944</v>
      </c>
      <c r="C51" s="18" t="s">
        <v>1223</v>
      </c>
      <c r="D51" s="7">
        <v>70532</v>
      </c>
      <c r="E51" s="8">
        <v>4732.7299999999996</v>
      </c>
      <c r="F51" s="9">
        <v>1.0999999999999999E-2</v>
      </c>
      <c r="G51" s="56"/>
    </row>
    <row r="52" spans="1:7" x14ac:dyDescent="0.25">
      <c r="A52" s="41" t="s">
        <v>2037</v>
      </c>
      <c r="B52" s="18" t="s">
        <v>2038</v>
      </c>
      <c r="C52" s="18" t="s">
        <v>1234</v>
      </c>
      <c r="D52" s="7">
        <v>127658</v>
      </c>
      <c r="E52" s="8">
        <v>4682.05</v>
      </c>
      <c r="F52" s="9">
        <v>1.09E-2</v>
      </c>
      <c r="G52" s="56"/>
    </row>
    <row r="53" spans="1:7" x14ac:dyDescent="0.25">
      <c r="A53" s="41" t="s">
        <v>2039</v>
      </c>
      <c r="B53" s="18" t="s">
        <v>2040</v>
      </c>
      <c r="C53" s="18" t="s">
        <v>1223</v>
      </c>
      <c r="D53" s="7">
        <v>1044979</v>
      </c>
      <c r="E53" s="8">
        <v>4663.74</v>
      </c>
      <c r="F53" s="9">
        <v>1.09E-2</v>
      </c>
      <c r="G53" s="56"/>
    </row>
    <row r="54" spans="1:7" x14ac:dyDescent="0.25">
      <c r="A54" s="41" t="s">
        <v>1232</v>
      </c>
      <c r="B54" s="18" t="s">
        <v>1233</v>
      </c>
      <c r="C54" s="18" t="s">
        <v>1234</v>
      </c>
      <c r="D54" s="7">
        <v>121005</v>
      </c>
      <c r="E54" s="8">
        <v>4605.51</v>
      </c>
      <c r="F54" s="9">
        <v>1.0699999999999999E-2</v>
      </c>
      <c r="G54" s="56"/>
    </row>
    <row r="55" spans="1:7" x14ac:dyDescent="0.25">
      <c r="A55" s="41" t="s">
        <v>1868</v>
      </c>
      <c r="B55" s="18" t="s">
        <v>1869</v>
      </c>
      <c r="C55" s="18" t="s">
        <v>1292</v>
      </c>
      <c r="D55" s="7">
        <v>369344</v>
      </c>
      <c r="E55" s="8">
        <v>4284.3900000000003</v>
      </c>
      <c r="F55" s="9">
        <v>0.01</v>
      </c>
      <c r="G55" s="56"/>
    </row>
    <row r="56" spans="1:7" x14ac:dyDescent="0.25">
      <c r="A56" s="41" t="s">
        <v>2041</v>
      </c>
      <c r="B56" s="18" t="s">
        <v>2042</v>
      </c>
      <c r="C56" s="18" t="s">
        <v>1501</v>
      </c>
      <c r="D56" s="7">
        <v>444660</v>
      </c>
      <c r="E56" s="8">
        <v>4242.0600000000004</v>
      </c>
      <c r="F56" s="9">
        <v>9.9000000000000008E-3</v>
      </c>
      <c r="G56" s="56"/>
    </row>
    <row r="57" spans="1:7" x14ac:dyDescent="0.25">
      <c r="A57" s="41" t="s">
        <v>2043</v>
      </c>
      <c r="B57" s="18" t="s">
        <v>2044</v>
      </c>
      <c r="C57" s="18" t="s">
        <v>1231</v>
      </c>
      <c r="D57" s="7">
        <v>696041</v>
      </c>
      <c r="E57" s="8">
        <v>4043.3</v>
      </c>
      <c r="F57" s="9">
        <v>9.4000000000000004E-3</v>
      </c>
      <c r="G57" s="56"/>
    </row>
    <row r="58" spans="1:7" x14ac:dyDescent="0.25">
      <c r="A58" s="41" t="s">
        <v>1529</v>
      </c>
      <c r="B58" s="18" t="s">
        <v>1530</v>
      </c>
      <c r="C58" s="18" t="s">
        <v>1189</v>
      </c>
      <c r="D58" s="7">
        <v>2324301</v>
      </c>
      <c r="E58" s="8">
        <v>3810.23</v>
      </c>
      <c r="F58" s="9">
        <v>8.8999999999999999E-3</v>
      </c>
      <c r="G58" s="56"/>
    </row>
    <row r="59" spans="1:7" x14ac:dyDescent="0.25">
      <c r="A59" s="41" t="s">
        <v>2045</v>
      </c>
      <c r="B59" s="18" t="s">
        <v>2046</v>
      </c>
      <c r="C59" s="18" t="s">
        <v>1804</v>
      </c>
      <c r="D59" s="7">
        <v>466382</v>
      </c>
      <c r="E59" s="8">
        <v>3740.15</v>
      </c>
      <c r="F59" s="9">
        <v>8.6999999999999994E-3</v>
      </c>
      <c r="G59" s="56"/>
    </row>
    <row r="60" spans="1:7" x14ac:dyDescent="0.25">
      <c r="A60" s="41" t="s">
        <v>1976</v>
      </c>
      <c r="B60" s="18" t="s">
        <v>1977</v>
      </c>
      <c r="C60" s="18" t="s">
        <v>1189</v>
      </c>
      <c r="D60" s="7">
        <v>4819435</v>
      </c>
      <c r="E60" s="8">
        <v>3721.09</v>
      </c>
      <c r="F60" s="9">
        <v>8.6999999999999994E-3</v>
      </c>
      <c r="G60" s="56"/>
    </row>
    <row r="61" spans="1:7" x14ac:dyDescent="0.25">
      <c r="A61" s="41" t="s">
        <v>2047</v>
      </c>
      <c r="B61" s="18" t="s">
        <v>2048</v>
      </c>
      <c r="C61" s="18" t="s">
        <v>1267</v>
      </c>
      <c r="D61" s="7">
        <v>500588</v>
      </c>
      <c r="E61" s="8">
        <v>3669.81</v>
      </c>
      <c r="F61" s="9">
        <v>8.5000000000000006E-3</v>
      </c>
      <c r="G61" s="56"/>
    </row>
    <row r="62" spans="1:7" x14ac:dyDescent="0.25">
      <c r="A62" s="41" t="s">
        <v>2049</v>
      </c>
      <c r="B62" s="18" t="s">
        <v>2050</v>
      </c>
      <c r="C62" s="18" t="s">
        <v>1211</v>
      </c>
      <c r="D62" s="7">
        <v>474450</v>
      </c>
      <c r="E62" s="8">
        <v>3660.86</v>
      </c>
      <c r="F62" s="9">
        <v>8.5000000000000006E-3</v>
      </c>
      <c r="G62" s="56"/>
    </row>
    <row r="63" spans="1:7" x14ac:dyDescent="0.25">
      <c r="A63" s="41" t="s">
        <v>2051</v>
      </c>
      <c r="B63" s="18" t="s">
        <v>2052</v>
      </c>
      <c r="C63" s="18" t="s">
        <v>1501</v>
      </c>
      <c r="D63" s="7">
        <v>86303</v>
      </c>
      <c r="E63" s="8">
        <v>3504.51</v>
      </c>
      <c r="F63" s="9">
        <v>8.2000000000000007E-3</v>
      </c>
      <c r="G63" s="56"/>
    </row>
    <row r="64" spans="1:7" x14ac:dyDescent="0.25">
      <c r="A64" s="41" t="s">
        <v>1997</v>
      </c>
      <c r="B64" s="18" t="s">
        <v>1998</v>
      </c>
      <c r="C64" s="18" t="s">
        <v>1220</v>
      </c>
      <c r="D64" s="7">
        <v>273107</v>
      </c>
      <c r="E64" s="8">
        <v>3483.89</v>
      </c>
      <c r="F64" s="9">
        <v>8.0999999999999996E-3</v>
      </c>
      <c r="G64" s="56"/>
    </row>
    <row r="65" spans="1:7" x14ac:dyDescent="0.25">
      <c r="A65" s="41" t="s">
        <v>2053</v>
      </c>
      <c r="B65" s="18" t="s">
        <v>2054</v>
      </c>
      <c r="C65" s="18" t="s">
        <v>1234</v>
      </c>
      <c r="D65" s="7">
        <v>554685</v>
      </c>
      <c r="E65" s="8">
        <v>3363.06</v>
      </c>
      <c r="F65" s="9">
        <v>7.7999999999999996E-3</v>
      </c>
      <c r="G65" s="56"/>
    </row>
    <row r="66" spans="1:7" x14ac:dyDescent="0.25">
      <c r="A66" s="41" t="s">
        <v>1515</v>
      </c>
      <c r="B66" s="18" t="s">
        <v>1516</v>
      </c>
      <c r="C66" s="18" t="s">
        <v>1226</v>
      </c>
      <c r="D66" s="7">
        <v>282140</v>
      </c>
      <c r="E66" s="8">
        <v>3360.29</v>
      </c>
      <c r="F66" s="9">
        <v>7.7999999999999996E-3</v>
      </c>
      <c r="G66" s="56"/>
    </row>
    <row r="67" spans="1:7" x14ac:dyDescent="0.25">
      <c r="A67" s="41" t="s">
        <v>2055</v>
      </c>
      <c r="B67" s="18" t="s">
        <v>2056</v>
      </c>
      <c r="C67" s="18" t="s">
        <v>1246</v>
      </c>
      <c r="D67" s="7">
        <v>131427</v>
      </c>
      <c r="E67" s="8">
        <v>3349.55</v>
      </c>
      <c r="F67" s="9">
        <v>7.7999999999999996E-3</v>
      </c>
      <c r="G67" s="56"/>
    </row>
    <row r="68" spans="1:7" x14ac:dyDescent="0.25">
      <c r="A68" s="41" t="s">
        <v>2057</v>
      </c>
      <c r="B68" s="18" t="s">
        <v>2058</v>
      </c>
      <c r="C68" s="18" t="s">
        <v>1425</v>
      </c>
      <c r="D68" s="7">
        <v>238746</v>
      </c>
      <c r="E68" s="8">
        <v>3315.59</v>
      </c>
      <c r="F68" s="9">
        <v>7.7000000000000002E-3</v>
      </c>
      <c r="G68" s="56"/>
    </row>
    <row r="69" spans="1:7" x14ac:dyDescent="0.25">
      <c r="A69" s="41" t="s">
        <v>2059</v>
      </c>
      <c r="B69" s="18" t="s">
        <v>2060</v>
      </c>
      <c r="C69" s="18" t="s">
        <v>1234</v>
      </c>
      <c r="D69" s="7">
        <v>436998</v>
      </c>
      <c r="E69" s="8">
        <v>3303.05</v>
      </c>
      <c r="F69" s="9">
        <v>7.7000000000000002E-3</v>
      </c>
      <c r="G69" s="56"/>
    </row>
    <row r="70" spans="1:7" x14ac:dyDescent="0.25">
      <c r="A70" s="41" t="s">
        <v>2061</v>
      </c>
      <c r="B70" s="18" t="s">
        <v>2062</v>
      </c>
      <c r="C70" s="18" t="s">
        <v>1223</v>
      </c>
      <c r="D70" s="7">
        <v>955202</v>
      </c>
      <c r="E70" s="8">
        <v>3283.51</v>
      </c>
      <c r="F70" s="9">
        <v>7.6E-3</v>
      </c>
      <c r="G70" s="56"/>
    </row>
    <row r="71" spans="1:7" x14ac:dyDescent="0.25">
      <c r="A71" s="41" t="s">
        <v>1939</v>
      </c>
      <c r="B71" s="18" t="s">
        <v>1940</v>
      </c>
      <c r="C71" s="18" t="s">
        <v>1220</v>
      </c>
      <c r="D71" s="7">
        <v>143113</v>
      </c>
      <c r="E71" s="8">
        <v>3276.72</v>
      </c>
      <c r="F71" s="9">
        <v>7.6E-3</v>
      </c>
      <c r="G71" s="56"/>
    </row>
    <row r="72" spans="1:7" x14ac:dyDescent="0.25">
      <c r="A72" s="41" t="s">
        <v>1519</v>
      </c>
      <c r="B72" s="18" t="s">
        <v>1520</v>
      </c>
      <c r="C72" s="18" t="s">
        <v>1211</v>
      </c>
      <c r="D72" s="7">
        <v>162585</v>
      </c>
      <c r="E72" s="8">
        <v>3143.09</v>
      </c>
      <c r="F72" s="9">
        <v>7.3000000000000001E-3</v>
      </c>
      <c r="G72" s="56"/>
    </row>
    <row r="73" spans="1:7" x14ac:dyDescent="0.25">
      <c r="A73" s="41" t="s">
        <v>2001</v>
      </c>
      <c r="B73" s="18" t="s">
        <v>2002</v>
      </c>
      <c r="C73" s="18" t="s">
        <v>1804</v>
      </c>
      <c r="D73" s="7">
        <v>219005</v>
      </c>
      <c r="E73" s="8">
        <v>3132.43</v>
      </c>
      <c r="F73" s="9">
        <v>7.3000000000000001E-3</v>
      </c>
      <c r="G73" s="56"/>
    </row>
    <row r="74" spans="1:7" x14ac:dyDescent="0.25">
      <c r="A74" s="41" t="s">
        <v>2063</v>
      </c>
      <c r="B74" s="18" t="s">
        <v>2064</v>
      </c>
      <c r="C74" s="18" t="s">
        <v>1220</v>
      </c>
      <c r="D74" s="7">
        <v>36835</v>
      </c>
      <c r="E74" s="8">
        <v>2980.06</v>
      </c>
      <c r="F74" s="9">
        <v>6.8999999999999999E-3</v>
      </c>
      <c r="G74" s="56"/>
    </row>
    <row r="75" spans="1:7" x14ac:dyDescent="0.25">
      <c r="A75" s="41" t="s">
        <v>2065</v>
      </c>
      <c r="B75" s="18" t="s">
        <v>2066</v>
      </c>
      <c r="C75" s="18" t="s">
        <v>1246</v>
      </c>
      <c r="D75" s="7">
        <v>2463529</v>
      </c>
      <c r="E75" s="8">
        <v>2900.81</v>
      </c>
      <c r="F75" s="9">
        <v>6.7999999999999996E-3</v>
      </c>
      <c r="G75" s="56"/>
    </row>
    <row r="76" spans="1:7" x14ac:dyDescent="0.25">
      <c r="A76" s="41" t="s">
        <v>2067</v>
      </c>
      <c r="B76" s="18" t="s">
        <v>2068</v>
      </c>
      <c r="C76" s="18" t="s">
        <v>1283</v>
      </c>
      <c r="D76" s="7">
        <v>491542</v>
      </c>
      <c r="E76" s="8">
        <v>2876.5</v>
      </c>
      <c r="F76" s="9">
        <v>6.7000000000000002E-3</v>
      </c>
      <c r="G76" s="56"/>
    </row>
    <row r="77" spans="1:7" x14ac:dyDescent="0.25">
      <c r="A77" s="41" t="s">
        <v>2069</v>
      </c>
      <c r="B77" s="18" t="s">
        <v>2070</v>
      </c>
      <c r="C77" s="18" t="s">
        <v>1234</v>
      </c>
      <c r="D77" s="7">
        <v>187622</v>
      </c>
      <c r="E77" s="8">
        <v>2811.33</v>
      </c>
      <c r="F77" s="9">
        <v>6.4999999999999997E-3</v>
      </c>
      <c r="G77" s="56"/>
    </row>
    <row r="78" spans="1:7" x14ac:dyDescent="0.25">
      <c r="A78" s="41" t="s">
        <v>2071</v>
      </c>
      <c r="B78" s="18" t="s">
        <v>2072</v>
      </c>
      <c r="C78" s="18" t="s">
        <v>1280</v>
      </c>
      <c r="D78" s="7">
        <v>565425</v>
      </c>
      <c r="E78" s="8">
        <v>2718.85</v>
      </c>
      <c r="F78" s="9">
        <v>6.3E-3</v>
      </c>
      <c r="G78" s="56"/>
    </row>
    <row r="79" spans="1:7" x14ac:dyDescent="0.25">
      <c r="A79" s="41" t="s">
        <v>1985</v>
      </c>
      <c r="B79" s="18" t="s">
        <v>1986</v>
      </c>
      <c r="C79" s="18" t="s">
        <v>1246</v>
      </c>
      <c r="D79" s="7">
        <v>341415</v>
      </c>
      <c r="E79" s="8">
        <v>2538.08</v>
      </c>
      <c r="F79" s="9">
        <v>5.8999999999999999E-3</v>
      </c>
      <c r="G79" s="56"/>
    </row>
    <row r="80" spans="1:7" x14ac:dyDescent="0.25">
      <c r="A80" s="41" t="s">
        <v>2073</v>
      </c>
      <c r="B80" s="18" t="s">
        <v>2074</v>
      </c>
      <c r="C80" s="18" t="s">
        <v>1189</v>
      </c>
      <c r="D80" s="7">
        <v>803668</v>
      </c>
      <c r="E80" s="8">
        <v>2518.29</v>
      </c>
      <c r="F80" s="9">
        <v>5.8999999999999999E-3</v>
      </c>
      <c r="G80" s="56"/>
    </row>
    <row r="81" spans="1:7" x14ac:dyDescent="0.25">
      <c r="A81" s="41" t="s">
        <v>2075</v>
      </c>
      <c r="B81" s="18" t="s">
        <v>2076</v>
      </c>
      <c r="C81" s="18" t="s">
        <v>1362</v>
      </c>
      <c r="D81" s="7">
        <v>771979</v>
      </c>
      <c r="E81" s="8">
        <v>2241.44</v>
      </c>
      <c r="F81" s="9">
        <v>5.1999999999999998E-3</v>
      </c>
      <c r="G81" s="56"/>
    </row>
    <row r="82" spans="1:7" x14ac:dyDescent="0.25">
      <c r="A82" s="41" t="s">
        <v>2077</v>
      </c>
      <c r="B82" s="18" t="s">
        <v>2078</v>
      </c>
      <c r="C82" s="18" t="s">
        <v>1280</v>
      </c>
      <c r="D82" s="7">
        <v>1996056</v>
      </c>
      <c r="E82" s="8">
        <v>1823</v>
      </c>
      <c r="F82" s="9">
        <v>4.1999999999999997E-3</v>
      </c>
      <c r="G82" s="56"/>
    </row>
    <row r="83" spans="1:7" x14ac:dyDescent="0.25">
      <c r="A83" s="41" t="s">
        <v>2079</v>
      </c>
      <c r="B83" s="18" t="s">
        <v>2080</v>
      </c>
      <c r="C83" s="18" t="s">
        <v>1246</v>
      </c>
      <c r="D83" s="7">
        <v>170516</v>
      </c>
      <c r="E83" s="8">
        <v>965.8</v>
      </c>
      <c r="F83" s="9">
        <v>2.2000000000000001E-3</v>
      </c>
      <c r="G83" s="56"/>
    </row>
    <row r="84" spans="1:7" x14ac:dyDescent="0.25">
      <c r="A84" s="41" t="s">
        <v>1913</v>
      </c>
      <c r="B84" s="18" t="s">
        <v>1914</v>
      </c>
      <c r="C84" s="18" t="s">
        <v>1180</v>
      </c>
      <c r="D84" s="7">
        <v>32876</v>
      </c>
      <c r="E84" s="8">
        <v>274.79000000000002</v>
      </c>
      <c r="F84" s="9">
        <v>5.9999999999999995E-4</v>
      </c>
      <c r="G84" s="56"/>
    </row>
    <row r="85" spans="1:7" x14ac:dyDescent="0.25">
      <c r="A85" s="41" t="s">
        <v>1909</v>
      </c>
      <c r="B85" s="18" t="s">
        <v>1910</v>
      </c>
      <c r="C85" s="18" t="s">
        <v>1283</v>
      </c>
      <c r="D85" s="7">
        <v>109234</v>
      </c>
      <c r="E85" s="8">
        <v>168.29</v>
      </c>
      <c r="F85" s="9">
        <v>4.0000000000000002E-4</v>
      </c>
      <c r="G85" s="56"/>
    </row>
    <row r="86" spans="1:7" x14ac:dyDescent="0.25">
      <c r="A86" s="57" t="s">
        <v>130</v>
      </c>
      <c r="B86" s="19"/>
      <c r="C86" s="19"/>
      <c r="D86" s="10"/>
      <c r="E86" s="21">
        <v>416158.11</v>
      </c>
      <c r="F86" s="22">
        <v>0.96919999999999995</v>
      </c>
      <c r="G86" s="58"/>
    </row>
    <row r="87" spans="1:7" x14ac:dyDescent="0.25">
      <c r="A87" s="57" t="s">
        <v>1256</v>
      </c>
      <c r="B87" s="18"/>
      <c r="C87" s="18"/>
      <c r="D87" s="7"/>
      <c r="E87" s="8"/>
      <c r="F87" s="9"/>
      <c r="G87" s="56"/>
    </row>
    <row r="88" spans="1:7" x14ac:dyDescent="0.25">
      <c r="A88" s="57" t="s">
        <v>130</v>
      </c>
      <c r="B88" s="18"/>
      <c r="C88" s="18"/>
      <c r="D88" s="7"/>
      <c r="E88" s="23" t="s">
        <v>127</v>
      </c>
      <c r="F88" s="24" t="s">
        <v>127</v>
      </c>
      <c r="G88" s="56"/>
    </row>
    <row r="89" spans="1:7" x14ac:dyDescent="0.25">
      <c r="A89" s="59" t="s">
        <v>142</v>
      </c>
      <c r="B89" s="38"/>
      <c r="C89" s="38"/>
      <c r="D89" s="39"/>
      <c r="E89" s="15">
        <v>416158.11</v>
      </c>
      <c r="F89" s="16">
        <v>0.96919999999999995</v>
      </c>
      <c r="G89" s="58"/>
    </row>
    <row r="90" spans="1:7" x14ac:dyDescent="0.25">
      <c r="A90" s="41"/>
      <c r="B90" s="18"/>
      <c r="C90" s="18"/>
      <c r="D90" s="7"/>
      <c r="E90" s="8"/>
      <c r="F90" s="9"/>
      <c r="G90" s="56"/>
    </row>
    <row r="91" spans="1:7" x14ac:dyDescent="0.25">
      <c r="A91" s="41"/>
      <c r="B91" s="18"/>
      <c r="C91" s="18"/>
      <c r="D91" s="7"/>
      <c r="E91" s="8"/>
      <c r="F91" s="9"/>
      <c r="G91" s="56"/>
    </row>
    <row r="92" spans="1:7" x14ac:dyDescent="0.25">
      <c r="A92" s="57" t="s">
        <v>892</v>
      </c>
      <c r="B92" s="18"/>
      <c r="C92" s="18"/>
      <c r="D92" s="7"/>
      <c r="E92" s="8"/>
      <c r="F92" s="9"/>
      <c r="G92" s="56"/>
    </row>
    <row r="93" spans="1:7" x14ac:dyDescent="0.25">
      <c r="A93" s="41" t="s">
        <v>1758</v>
      </c>
      <c r="B93" s="18" t="s">
        <v>1759</v>
      </c>
      <c r="C93" s="18"/>
      <c r="D93" s="7">
        <v>309606.0649</v>
      </c>
      <c r="E93" s="8">
        <v>10010.66</v>
      </c>
      <c r="F93" s="9">
        <v>2.3300000000000001E-2</v>
      </c>
      <c r="G93" s="56"/>
    </row>
    <row r="94" spans="1:7" x14ac:dyDescent="0.25">
      <c r="A94" s="41"/>
      <c r="B94" s="18"/>
      <c r="C94" s="18"/>
      <c r="D94" s="7"/>
      <c r="E94" s="8"/>
      <c r="F94" s="9"/>
      <c r="G94" s="56"/>
    </row>
    <row r="95" spans="1:7" x14ac:dyDescent="0.25">
      <c r="A95" s="59" t="s">
        <v>142</v>
      </c>
      <c r="B95" s="38"/>
      <c r="C95" s="38"/>
      <c r="D95" s="39"/>
      <c r="E95" s="21">
        <v>10010.66</v>
      </c>
      <c r="F95" s="22">
        <v>2.3300000000000001E-2</v>
      </c>
      <c r="G95" s="58"/>
    </row>
    <row r="96" spans="1:7" x14ac:dyDescent="0.25">
      <c r="A96" s="41"/>
      <c r="B96" s="18"/>
      <c r="C96" s="18"/>
      <c r="D96" s="7"/>
      <c r="E96" s="8"/>
      <c r="F96" s="9"/>
      <c r="G96" s="56"/>
    </row>
    <row r="97" spans="1:7" x14ac:dyDescent="0.25">
      <c r="A97" s="57" t="s">
        <v>216</v>
      </c>
      <c r="B97" s="18"/>
      <c r="C97" s="18"/>
      <c r="D97" s="7"/>
      <c r="E97" s="8"/>
      <c r="F97" s="9"/>
      <c r="G97" s="56"/>
    </row>
    <row r="98" spans="1:7" x14ac:dyDescent="0.25">
      <c r="A98" s="41" t="s">
        <v>217</v>
      </c>
      <c r="B98" s="18"/>
      <c r="C98" s="18"/>
      <c r="D98" s="7"/>
      <c r="E98" s="8">
        <v>3735.32</v>
      </c>
      <c r="F98" s="9">
        <v>8.6999999999999994E-3</v>
      </c>
      <c r="G98" s="56">
        <v>6.6513000000000003E-2</v>
      </c>
    </row>
    <row r="99" spans="1:7" x14ac:dyDescent="0.25">
      <c r="A99" s="57" t="s">
        <v>130</v>
      </c>
      <c r="B99" s="19"/>
      <c r="C99" s="19"/>
      <c r="D99" s="10"/>
      <c r="E99" s="21">
        <v>3735.32</v>
      </c>
      <c r="F99" s="22">
        <v>8.6999999999999994E-3</v>
      </c>
      <c r="G99" s="58"/>
    </row>
    <row r="100" spans="1:7" x14ac:dyDescent="0.25">
      <c r="A100" s="41"/>
      <c r="B100" s="18"/>
      <c r="C100" s="18"/>
      <c r="D100" s="7"/>
      <c r="E100" s="8"/>
      <c r="F100" s="9"/>
      <c r="G100" s="56"/>
    </row>
    <row r="101" spans="1:7" x14ac:dyDescent="0.25">
      <c r="A101" s="59" t="s">
        <v>142</v>
      </c>
      <c r="B101" s="38"/>
      <c r="C101" s="38"/>
      <c r="D101" s="39"/>
      <c r="E101" s="21">
        <v>3735.32</v>
      </c>
      <c r="F101" s="22">
        <v>8.6999999999999994E-3</v>
      </c>
      <c r="G101" s="58"/>
    </row>
    <row r="102" spans="1:7" x14ac:dyDescent="0.25">
      <c r="A102" s="41" t="s">
        <v>218</v>
      </c>
      <c r="B102" s="18"/>
      <c r="C102" s="18"/>
      <c r="D102" s="7"/>
      <c r="E102" s="8">
        <v>0.68067750000000005</v>
      </c>
      <c r="F102" s="31" t="s">
        <v>895</v>
      </c>
      <c r="G102" s="56"/>
    </row>
    <row r="103" spans="1:7" x14ac:dyDescent="0.25">
      <c r="A103" s="41" t="s">
        <v>219</v>
      </c>
      <c r="B103" s="18"/>
      <c r="C103" s="18"/>
      <c r="D103" s="7"/>
      <c r="E103" s="12">
        <v>-633.86067749999995</v>
      </c>
      <c r="F103" s="13">
        <v>-1.201E-3</v>
      </c>
      <c r="G103" s="56">
        <v>6.6513000000000003E-2</v>
      </c>
    </row>
    <row r="104" spans="1:7" x14ac:dyDescent="0.25">
      <c r="A104" s="60" t="s">
        <v>220</v>
      </c>
      <c r="B104" s="20"/>
      <c r="C104" s="20"/>
      <c r="D104" s="14"/>
      <c r="E104" s="15">
        <v>429270.91</v>
      </c>
      <c r="F104" s="16">
        <v>1</v>
      </c>
      <c r="G104" s="61"/>
    </row>
    <row r="105" spans="1:7" x14ac:dyDescent="0.25">
      <c r="A105" s="42"/>
      <c r="G105" s="48"/>
    </row>
    <row r="106" spans="1:7" x14ac:dyDescent="0.25">
      <c r="A106" s="62" t="s">
        <v>689</v>
      </c>
      <c r="G106" s="48"/>
    </row>
    <row r="107" spans="1:7" x14ac:dyDescent="0.25">
      <c r="A107" s="42"/>
      <c r="G107" s="48"/>
    </row>
    <row r="108" spans="1:7" x14ac:dyDescent="0.25">
      <c r="A108" s="62" t="s">
        <v>232</v>
      </c>
      <c r="G108" s="48"/>
    </row>
    <row r="109" spans="1:7" x14ac:dyDescent="0.25">
      <c r="A109" s="43" t="s">
        <v>233</v>
      </c>
      <c r="B109" s="3" t="s">
        <v>127</v>
      </c>
      <c r="G109" s="48"/>
    </row>
    <row r="110" spans="1:7" x14ac:dyDescent="0.25">
      <c r="A110" s="42" t="s">
        <v>234</v>
      </c>
      <c r="G110" s="48"/>
    </row>
    <row r="111" spans="1:7" x14ac:dyDescent="0.25">
      <c r="A111" s="42" t="s">
        <v>235</v>
      </c>
      <c r="B111" s="3" t="s">
        <v>236</v>
      </c>
      <c r="C111" s="3" t="s">
        <v>236</v>
      </c>
      <c r="G111" s="48"/>
    </row>
    <row r="112" spans="1:7" x14ac:dyDescent="0.25">
      <c r="A112" s="42"/>
      <c r="B112" s="63">
        <v>45382</v>
      </c>
      <c r="C112" s="63">
        <v>45565</v>
      </c>
      <c r="G112" s="48"/>
    </row>
    <row r="113" spans="1:7" x14ac:dyDescent="0.25">
      <c r="A113" s="42" t="s">
        <v>240</v>
      </c>
      <c r="B113" s="87">
        <v>39.36</v>
      </c>
      <c r="C113">
        <v>50.534999999999997</v>
      </c>
      <c r="E113" s="2"/>
      <c r="G113" s="64"/>
    </row>
    <row r="114" spans="1:7" x14ac:dyDescent="0.25">
      <c r="A114" s="42" t="s">
        <v>241</v>
      </c>
      <c r="B114">
        <v>34.433</v>
      </c>
      <c r="C114" s="87">
        <v>44.21</v>
      </c>
      <c r="E114" s="2"/>
      <c r="G114" s="64"/>
    </row>
    <row r="115" spans="1:7" x14ac:dyDescent="0.25">
      <c r="A115" s="42" t="s">
        <v>709</v>
      </c>
      <c r="B115">
        <v>36.274000000000001</v>
      </c>
      <c r="C115">
        <v>46.235999999999997</v>
      </c>
      <c r="E115" s="2"/>
      <c r="G115" s="64"/>
    </row>
    <row r="116" spans="1:7" x14ac:dyDescent="0.25">
      <c r="A116" s="42" t="s">
        <v>710</v>
      </c>
      <c r="B116">
        <v>31.521000000000001</v>
      </c>
      <c r="C116">
        <v>40.177</v>
      </c>
      <c r="E116" s="2"/>
      <c r="G116" s="64"/>
    </row>
    <row r="117" spans="1:7" x14ac:dyDescent="0.25">
      <c r="A117" s="42"/>
      <c r="E117" s="2"/>
      <c r="G117" s="64"/>
    </row>
    <row r="118" spans="1:7" x14ac:dyDescent="0.25">
      <c r="A118" s="42" t="s">
        <v>251</v>
      </c>
      <c r="B118" s="3" t="s">
        <v>127</v>
      </c>
      <c r="G118" s="48"/>
    </row>
    <row r="119" spans="1:7" x14ac:dyDescent="0.25">
      <c r="A119" s="42" t="s">
        <v>252</v>
      </c>
      <c r="B119" s="3" t="s">
        <v>127</v>
      </c>
      <c r="G119" s="48"/>
    </row>
    <row r="120" spans="1:7" ht="30" customHeight="1" x14ac:dyDescent="0.25">
      <c r="A120" s="43" t="s">
        <v>253</v>
      </c>
      <c r="B120" s="3" t="s">
        <v>127</v>
      </c>
      <c r="G120" s="48"/>
    </row>
    <row r="121" spans="1:7" ht="30" customHeight="1" x14ac:dyDescent="0.25">
      <c r="A121" s="43" t="s">
        <v>254</v>
      </c>
      <c r="B121" s="3" t="s">
        <v>127</v>
      </c>
      <c r="G121" s="48"/>
    </row>
    <row r="122" spans="1:7" x14ac:dyDescent="0.25">
      <c r="A122" s="42" t="s">
        <v>1259</v>
      </c>
      <c r="B122" s="65">
        <v>0.16539999999999999</v>
      </c>
      <c r="G122" s="48"/>
    </row>
    <row r="123" spans="1:7" ht="30" customHeight="1" x14ac:dyDescent="0.25">
      <c r="A123" s="43" t="s">
        <v>256</v>
      </c>
      <c r="B123" s="3" t="s">
        <v>127</v>
      </c>
      <c r="G123" s="48"/>
    </row>
    <row r="124" spans="1:7" ht="30" customHeight="1" x14ac:dyDescent="0.25">
      <c r="A124" s="43" t="s">
        <v>257</v>
      </c>
      <c r="B124" s="3" t="s">
        <v>127</v>
      </c>
      <c r="G124" s="48"/>
    </row>
    <row r="125" spans="1:7" ht="30" customHeight="1" x14ac:dyDescent="0.25">
      <c r="A125" s="43" t="s">
        <v>258</v>
      </c>
      <c r="B125" s="3" t="s">
        <v>127</v>
      </c>
      <c r="G125" s="48"/>
    </row>
    <row r="126" spans="1:7" x14ac:dyDescent="0.25">
      <c r="A126" s="42" t="s">
        <v>259</v>
      </c>
      <c r="B126" s="3" t="s">
        <v>127</v>
      </c>
      <c r="G126" s="48"/>
    </row>
    <row r="127" spans="1:7" ht="15.75" customHeight="1" thickBot="1" x14ac:dyDescent="0.3">
      <c r="A127" s="66" t="s">
        <v>260</v>
      </c>
      <c r="B127" s="67" t="s">
        <v>127</v>
      </c>
      <c r="C127" s="68"/>
      <c r="D127" s="68"/>
      <c r="E127" s="68"/>
      <c r="F127" s="68"/>
      <c r="G127" s="69"/>
    </row>
    <row r="129" spans="1:4" ht="69.95" customHeight="1" x14ac:dyDescent="0.25">
      <c r="A129" s="128" t="s">
        <v>261</v>
      </c>
      <c r="B129" s="128" t="s">
        <v>262</v>
      </c>
      <c r="C129" s="128" t="s">
        <v>5</v>
      </c>
      <c r="D129" s="128" t="s">
        <v>6</v>
      </c>
    </row>
    <row r="130" spans="1:4" ht="69.95" customHeight="1" x14ac:dyDescent="0.25">
      <c r="A130" s="128" t="s">
        <v>2081</v>
      </c>
      <c r="B130" s="128"/>
      <c r="C130" s="128" t="s">
        <v>63</v>
      </c>
      <c r="D130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234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2.140625" bestFit="1" customWidth="1"/>
    <col min="2" max="2" width="22" customWidth="1"/>
    <col min="3" max="3" width="30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2082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2083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1337</v>
      </c>
      <c r="B10" s="18" t="s">
        <v>1338</v>
      </c>
      <c r="C10" s="18" t="s">
        <v>1329</v>
      </c>
      <c r="D10" s="7">
        <v>741000</v>
      </c>
      <c r="E10" s="8">
        <v>2587.5700000000002</v>
      </c>
      <c r="F10" s="9">
        <v>5.0900000000000001E-2</v>
      </c>
      <c r="G10" s="56"/>
    </row>
    <row r="11" spans="1:8" x14ac:dyDescent="0.25">
      <c r="A11" s="41" t="s">
        <v>1444</v>
      </c>
      <c r="B11" s="18" t="s">
        <v>1445</v>
      </c>
      <c r="C11" s="18" t="s">
        <v>1324</v>
      </c>
      <c r="D11" s="7">
        <v>136000</v>
      </c>
      <c r="E11" s="8">
        <v>1969.55</v>
      </c>
      <c r="F11" s="9">
        <v>3.8699999999999998E-2</v>
      </c>
      <c r="G11" s="56"/>
    </row>
    <row r="12" spans="1:8" x14ac:dyDescent="0.25">
      <c r="A12" s="41" t="s">
        <v>1263</v>
      </c>
      <c r="B12" s="18" t="s">
        <v>1264</v>
      </c>
      <c r="C12" s="18" t="s">
        <v>1189</v>
      </c>
      <c r="D12" s="7">
        <v>89399</v>
      </c>
      <c r="E12" s="8">
        <v>1548.44</v>
      </c>
      <c r="F12" s="9">
        <v>3.04E-2</v>
      </c>
      <c r="G12" s="56"/>
    </row>
    <row r="13" spans="1:8" x14ac:dyDescent="0.25">
      <c r="A13" s="41" t="s">
        <v>1369</v>
      </c>
      <c r="B13" s="18" t="s">
        <v>1370</v>
      </c>
      <c r="C13" s="18" t="s">
        <v>1283</v>
      </c>
      <c r="D13" s="7">
        <v>1330450</v>
      </c>
      <c r="E13" s="8">
        <v>1507.27</v>
      </c>
      <c r="F13" s="9">
        <v>2.9600000000000001E-2</v>
      </c>
      <c r="G13" s="56"/>
    </row>
    <row r="14" spans="1:8" x14ac:dyDescent="0.25">
      <c r="A14" s="41" t="s">
        <v>1403</v>
      </c>
      <c r="B14" s="18" t="s">
        <v>1404</v>
      </c>
      <c r="C14" s="18" t="s">
        <v>1211</v>
      </c>
      <c r="D14" s="7">
        <v>234900</v>
      </c>
      <c r="E14" s="8">
        <v>1485.86</v>
      </c>
      <c r="F14" s="9">
        <v>2.92E-2</v>
      </c>
      <c r="G14" s="56"/>
    </row>
    <row r="15" spans="1:8" x14ac:dyDescent="0.25">
      <c r="A15" s="41" t="s">
        <v>1265</v>
      </c>
      <c r="B15" s="18" t="s">
        <v>1266</v>
      </c>
      <c r="C15" s="18" t="s">
        <v>1267</v>
      </c>
      <c r="D15" s="7">
        <v>30633</v>
      </c>
      <c r="E15" s="8">
        <v>1307.57</v>
      </c>
      <c r="F15" s="9">
        <v>2.5700000000000001E-2</v>
      </c>
      <c r="G15" s="56"/>
    </row>
    <row r="16" spans="1:8" x14ac:dyDescent="0.25">
      <c r="A16" s="41" t="s">
        <v>1334</v>
      </c>
      <c r="B16" s="18" t="s">
        <v>1335</v>
      </c>
      <c r="C16" s="18" t="s">
        <v>1336</v>
      </c>
      <c r="D16" s="7">
        <v>247800</v>
      </c>
      <c r="E16" s="8">
        <v>1264.1500000000001</v>
      </c>
      <c r="F16" s="9">
        <v>2.4899999999999999E-2</v>
      </c>
      <c r="G16" s="56"/>
    </row>
    <row r="17" spans="1:7" x14ac:dyDescent="0.25">
      <c r="A17" s="41" t="s">
        <v>1284</v>
      </c>
      <c r="B17" s="18" t="s">
        <v>1285</v>
      </c>
      <c r="C17" s="18" t="s">
        <v>1189</v>
      </c>
      <c r="D17" s="7">
        <v>66830</v>
      </c>
      <c r="E17" s="8">
        <v>1238.99</v>
      </c>
      <c r="F17" s="9">
        <v>2.4400000000000002E-2</v>
      </c>
      <c r="G17" s="56"/>
    </row>
    <row r="18" spans="1:7" x14ac:dyDescent="0.25">
      <c r="A18" s="41" t="s">
        <v>1395</v>
      </c>
      <c r="B18" s="18" t="s">
        <v>1396</v>
      </c>
      <c r="C18" s="18" t="s">
        <v>1189</v>
      </c>
      <c r="D18" s="7">
        <v>530000</v>
      </c>
      <c r="E18" s="8">
        <v>1042.67</v>
      </c>
      <c r="F18" s="9">
        <v>2.0500000000000001E-2</v>
      </c>
      <c r="G18" s="56"/>
    </row>
    <row r="19" spans="1:7" x14ac:dyDescent="0.25">
      <c r="A19" s="41" t="s">
        <v>1343</v>
      </c>
      <c r="B19" s="18" t="s">
        <v>1344</v>
      </c>
      <c r="C19" s="18" t="s">
        <v>1283</v>
      </c>
      <c r="D19" s="7">
        <v>438000</v>
      </c>
      <c r="E19" s="8">
        <v>881.91</v>
      </c>
      <c r="F19" s="9">
        <v>1.7299999999999999E-2</v>
      </c>
      <c r="G19" s="56"/>
    </row>
    <row r="20" spans="1:7" x14ac:dyDescent="0.25">
      <c r="A20" s="41" t="s">
        <v>1201</v>
      </c>
      <c r="B20" s="18" t="s">
        <v>1202</v>
      </c>
      <c r="C20" s="18" t="s">
        <v>1203</v>
      </c>
      <c r="D20" s="7">
        <v>198280</v>
      </c>
      <c r="E20" s="8">
        <v>878.78</v>
      </c>
      <c r="F20" s="9">
        <v>1.7299999999999999E-2</v>
      </c>
      <c r="G20" s="56"/>
    </row>
    <row r="21" spans="1:7" x14ac:dyDescent="0.25">
      <c r="A21" s="41" t="s">
        <v>1206</v>
      </c>
      <c r="B21" s="18" t="s">
        <v>1207</v>
      </c>
      <c r="C21" s="18" t="s">
        <v>1208</v>
      </c>
      <c r="D21" s="7">
        <v>27620</v>
      </c>
      <c r="E21" s="8">
        <v>815.66</v>
      </c>
      <c r="F21" s="9">
        <v>1.6E-2</v>
      </c>
      <c r="G21" s="56"/>
    </row>
    <row r="22" spans="1:7" x14ac:dyDescent="0.25">
      <c r="A22" s="41" t="s">
        <v>1271</v>
      </c>
      <c r="B22" s="18" t="s">
        <v>1272</v>
      </c>
      <c r="C22" s="18" t="s">
        <v>1189</v>
      </c>
      <c r="D22" s="7">
        <v>44710</v>
      </c>
      <c r="E22" s="8">
        <v>647.22</v>
      </c>
      <c r="F22" s="9">
        <v>1.2699999999999999E-2</v>
      </c>
      <c r="G22" s="56"/>
    </row>
    <row r="23" spans="1:7" x14ac:dyDescent="0.25">
      <c r="A23" s="41" t="s">
        <v>1242</v>
      </c>
      <c r="B23" s="18" t="s">
        <v>1243</v>
      </c>
      <c r="C23" s="18" t="s">
        <v>1189</v>
      </c>
      <c r="D23" s="7">
        <v>48750</v>
      </c>
      <c r="E23" s="8">
        <v>600.70000000000005</v>
      </c>
      <c r="F23" s="9">
        <v>1.18E-2</v>
      </c>
      <c r="G23" s="56"/>
    </row>
    <row r="24" spans="1:7" x14ac:dyDescent="0.25">
      <c r="A24" s="41" t="s">
        <v>1178</v>
      </c>
      <c r="B24" s="18" t="s">
        <v>1179</v>
      </c>
      <c r="C24" s="18" t="s">
        <v>1180</v>
      </c>
      <c r="D24" s="7">
        <v>31101</v>
      </c>
      <c r="E24" s="8">
        <v>599.22</v>
      </c>
      <c r="F24" s="9">
        <v>1.18E-2</v>
      </c>
      <c r="G24" s="56"/>
    </row>
    <row r="25" spans="1:7" x14ac:dyDescent="0.25">
      <c r="A25" s="41" t="s">
        <v>1247</v>
      </c>
      <c r="B25" s="18" t="s">
        <v>1248</v>
      </c>
      <c r="C25" s="18" t="s">
        <v>1249</v>
      </c>
      <c r="D25" s="7">
        <v>190575</v>
      </c>
      <c r="E25" s="8">
        <v>567.15</v>
      </c>
      <c r="F25" s="9">
        <v>1.11E-2</v>
      </c>
      <c r="G25" s="56"/>
    </row>
    <row r="26" spans="1:7" x14ac:dyDescent="0.25">
      <c r="A26" s="41" t="s">
        <v>1273</v>
      </c>
      <c r="B26" s="18" t="s">
        <v>1274</v>
      </c>
      <c r="C26" s="18" t="s">
        <v>1275</v>
      </c>
      <c r="D26" s="7">
        <v>110400</v>
      </c>
      <c r="E26" s="8">
        <v>565.97</v>
      </c>
      <c r="F26" s="9">
        <v>1.11E-2</v>
      </c>
      <c r="G26" s="56"/>
    </row>
    <row r="27" spans="1:7" x14ac:dyDescent="0.25">
      <c r="A27" s="41" t="s">
        <v>1187</v>
      </c>
      <c r="B27" s="18" t="s">
        <v>1188</v>
      </c>
      <c r="C27" s="18" t="s">
        <v>1189</v>
      </c>
      <c r="D27" s="7">
        <v>42644</v>
      </c>
      <c r="E27" s="8">
        <v>542.86</v>
      </c>
      <c r="F27" s="9">
        <v>1.0699999999999999E-2</v>
      </c>
      <c r="G27" s="56"/>
    </row>
    <row r="28" spans="1:7" x14ac:dyDescent="0.25">
      <c r="A28" s="41" t="s">
        <v>1240</v>
      </c>
      <c r="B28" s="18" t="s">
        <v>1241</v>
      </c>
      <c r="C28" s="18" t="s">
        <v>1189</v>
      </c>
      <c r="D28" s="7">
        <v>65453</v>
      </c>
      <c r="E28" s="8">
        <v>515.70000000000005</v>
      </c>
      <c r="F28" s="9">
        <v>1.01E-2</v>
      </c>
      <c r="G28" s="56"/>
    </row>
    <row r="29" spans="1:7" x14ac:dyDescent="0.25">
      <c r="A29" s="41" t="s">
        <v>1421</v>
      </c>
      <c r="B29" s="18" t="s">
        <v>1422</v>
      </c>
      <c r="C29" s="18" t="s">
        <v>1220</v>
      </c>
      <c r="D29" s="7">
        <v>81840</v>
      </c>
      <c r="E29" s="8">
        <v>509.29</v>
      </c>
      <c r="F29" s="9">
        <v>0.01</v>
      </c>
      <c r="G29" s="56"/>
    </row>
    <row r="30" spans="1:7" x14ac:dyDescent="0.25">
      <c r="A30" s="41" t="s">
        <v>1286</v>
      </c>
      <c r="B30" s="18" t="s">
        <v>1287</v>
      </c>
      <c r="C30" s="18" t="s">
        <v>1283</v>
      </c>
      <c r="D30" s="7">
        <v>6393</v>
      </c>
      <c r="E30" s="8">
        <v>492.45</v>
      </c>
      <c r="F30" s="9">
        <v>9.7000000000000003E-3</v>
      </c>
      <c r="G30" s="56"/>
    </row>
    <row r="31" spans="1:7" x14ac:dyDescent="0.25">
      <c r="A31" s="41" t="s">
        <v>1985</v>
      </c>
      <c r="B31" s="18" t="s">
        <v>1986</v>
      </c>
      <c r="C31" s="18" t="s">
        <v>1246</v>
      </c>
      <c r="D31" s="7">
        <v>62319</v>
      </c>
      <c r="E31" s="8">
        <v>463.28</v>
      </c>
      <c r="F31" s="9">
        <v>9.1000000000000004E-3</v>
      </c>
      <c r="G31" s="56"/>
    </row>
    <row r="32" spans="1:7" x14ac:dyDescent="0.25">
      <c r="A32" s="41" t="s">
        <v>1788</v>
      </c>
      <c r="B32" s="18" t="s">
        <v>1789</v>
      </c>
      <c r="C32" s="18" t="s">
        <v>1319</v>
      </c>
      <c r="D32" s="7">
        <v>23895</v>
      </c>
      <c r="E32" s="8">
        <v>440.92</v>
      </c>
      <c r="F32" s="9">
        <v>8.6999999999999994E-3</v>
      </c>
      <c r="G32" s="56"/>
    </row>
    <row r="33" spans="1:7" x14ac:dyDescent="0.25">
      <c r="A33" s="41" t="s">
        <v>1415</v>
      </c>
      <c r="B33" s="18" t="s">
        <v>1416</v>
      </c>
      <c r="C33" s="18" t="s">
        <v>1399</v>
      </c>
      <c r="D33" s="7">
        <v>213750</v>
      </c>
      <c r="E33" s="8">
        <v>436.65</v>
      </c>
      <c r="F33" s="9">
        <v>8.6E-3</v>
      </c>
      <c r="G33" s="56"/>
    </row>
    <row r="34" spans="1:7" x14ac:dyDescent="0.25">
      <c r="A34" s="41" t="s">
        <v>2084</v>
      </c>
      <c r="B34" s="18" t="s">
        <v>2085</v>
      </c>
      <c r="C34" s="18" t="s">
        <v>1280</v>
      </c>
      <c r="D34" s="7">
        <v>89804</v>
      </c>
      <c r="E34" s="8">
        <v>406.5</v>
      </c>
      <c r="F34" s="9">
        <v>8.0000000000000002E-3</v>
      </c>
      <c r="G34" s="56"/>
    </row>
    <row r="35" spans="1:7" x14ac:dyDescent="0.25">
      <c r="A35" s="41" t="s">
        <v>1290</v>
      </c>
      <c r="B35" s="18" t="s">
        <v>1291</v>
      </c>
      <c r="C35" s="18" t="s">
        <v>1292</v>
      </c>
      <c r="D35" s="7">
        <v>9000</v>
      </c>
      <c r="E35" s="8">
        <v>397.86</v>
      </c>
      <c r="F35" s="9">
        <v>7.7999999999999996E-3</v>
      </c>
      <c r="G35" s="56"/>
    </row>
    <row r="36" spans="1:7" x14ac:dyDescent="0.25">
      <c r="A36" s="41" t="s">
        <v>1221</v>
      </c>
      <c r="B36" s="18" t="s">
        <v>1222</v>
      </c>
      <c r="C36" s="18" t="s">
        <v>1223</v>
      </c>
      <c r="D36" s="7">
        <v>10304</v>
      </c>
      <c r="E36" s="8">
        <v>378.73</v>
      </c>
      <c r="F36" s="9">
        <v>7.4000000000000003E-3</v>
      </c>
      <c r="G36" s="56"/>
    </row>
    <row r="37" spans="1:7" x14ac:dyDescent="0.25">
      <c r="A37" s="41" t="s">
        <v>1293</v>
      </c>
      <c r="B37" s="18" t="s">
        <v>1294</v>
      </c>
      <c r="C37" s="18" t="s">
        <v>1183</v>
      </c>
      <c r="D37" s="7">
        <v>3520000</v>
      </c>
      <c r="E37" s="8">
        <v>364.67</v>
      </c>
      <c r="F37" s="9">
        <v>7.1999999999999998E-3</v>
      </c>
      <c r="G37" s="56"/>
    </row>
    <row r="38" spans="1:7" x14ac:dyDescent="0.25">
      <c r="A38" s="41" t="s">
        <v>1281</v>
      </c>
      <c r="B38" s="18" t="s">
        <v>1282</v>
      </c>
      <c r="C38" s="18" t="s">
        <v>1283</v>
      </c>
      <c r="D38" s="7">
        <v>62620</v>
      </c>
      <c r="E38" s="8">
        <v>347.23</v>
      </c>
      <c r="F38" s="9">
        <v>6.7999999999999996E-3</v>
      </c>
      <c r="G38" s="56"/>
    </row>
    <row r="39" spans="1:7" x14ac:dyDescent="0.25">
      <c r="A39" s="41" t="s">
        <v>1268</v>
      </c>
      <c r="B39" s="18" t="s">
        <v>1269</v>
      </c>
      <c r="C39" s="18" t="s">
        <v>1270</v>
      </c>
      <c r="D39" s="7">
        <v>10500</v>
      </c>
      <c r="E39" s="8">
        <v>329.26</v>
      </c>
      <c r="F39" s="9">
        <v>6.4999999999999997E-3</v>
      </c>
      <c r="G39" s="56"/>
    </row>
    <row r="40" spans="1:7" x14ac:dyDescent="0.25">
      <c r="A40" s="41" t="s">
        <v>1204</v>
      </c>
      <c r="B40" s="18" t="s">
        <v>1205</v>
      </c>
      <c r="C40" s="18" t="s">
        <v>1186</v>
      </c>
      <c r="D40" s="7">
        <v>2375</v>
      </c>
      <c r="E40" s="8">
        <v>314.39999999999998</v>
      </c>
      <c r="F40" s="9">
        <v>6.1999999999999998E-3</v>
      </c>
      <c r="G40" s="56"/>
    </row>
    <row r="41" spans="1:7" x14ac:dyDescent="0.25">
      <c r="A41" s="41" t="s">
        <v>1356</v>
      </c>
      <c r="B41" s="18" t="s">
        <v>1357</v>
      </c>
      <c r="C41" s="18" t="s">
        <v>1189</v>
      </c>
      <c r="D41" s="7">
        <v>152500</v>
      </c>
      <c r="E41" s="8">
        <v>311.52999999999997</v>
      </c>
      <c r="F41" s="9">
        <v>6.1000000000000004E-3</v>
      </c>
      <c r="G41" s="56"/>
    </row>
    <row r="42" spans="1:7" x14ac:dyDescent="0.25">
      <c r="A42" s="41" t="s">
        <v>1454</v>
      </c>
      <c r="B42" s="18" t="s">
        <v>1455</v>
      </c>
      <c r="C42" s="18" t="s">
        <v>1180</v>
      </c>
      <c r="D42" s="7">
        <v>17400</v>
      </c>
      <c r="E42" s="8">
        <v>291.19</v>
      </c>
      <c r="F42" s="9">
        <v>5.7000000000000002E-3</v>
      </c>
      <c r="G42" s="56"/>
    </row>
    <row r="43" spans="1:7" x14ac:dyDescent="0.25">
      <c r="A43" s="41" t="s">
        <v>1365</v>
      </c>
      <c r="B43" s="18" t="s">
        <v>1366</v>
      </c>
      <c r="C43" s="18" t="s">
        <v>1211</v>
      </c>
      <c r="D43" s="7">
        <v>11100</v>
      </c>
      <c r="E43" s="8">
        <v>278.99</v>
      </c>
      <c r="F43" s="9">
        <v>5.4999999999999997E-3</v>
      </c>
      <c r="G43" s="56"/>
    </row>
    <row r="44" spans="1:7" x14ac:dyDescent="0.25">
      <c r="A44" s="41" t="s">
        <v>1232</v>
      </c>
      <c r="B44" s="18" t="s">
        <v>1233</v>
      </c>
      <c r="C44" s="18" t="s">
        <v>1234</v>
      </c>
      <c r="D44" s="7">
        <v>7235</v>
      </c>
      <c r="E44" s="8">
        <v>275.37</v>
      </c>
      <c r="F44" s="9">
        <v>5.4000000000000003E-3</v>
      </c>
      <c r="G44" s="56"/>
    </row>
    <row r="45" spans="1:7" x14ac:dyDescent="0.25">
      <c r="A45" s="41" t="s">
        <v>1192</v>
      </c>
      <c r="B45" s="18" t="s">
        <v>1193</v>
      </c>
      <c r="C45" s="18" t="s">
        <v>1194</v>
      </c>
      <c r="D45" s="7">
        <v>45346</v>
      </c>
      <c r="E45" s="8">
        <v>234.96</v>
      </c>
      <c r="F45" s="9">
        <v>4.5999999999999999E-3</v>
      </c>
      <c r="G45" s="56"/>
    </row>
    <row r="46" spans="1:7" x14ac:dyDescent="0.25">
      <c r="A46" s="41" t="s">
        <v>1381</v>
      </c>
      <c r="B46" s="18" t="s">
        <v>1382</v>
      </c>
      <c r="C46" s="18" t="s">
        <v>1231</v>
      </c>
      <c r="D46" s="7">
        <v>81375</v>
      </c>
      <c r="E46" s="8">
        <v>227.61</v>
      </c>
      <c r="F46" s="9">
        <v>4.4999999999999997E-3</v>
      </c>
      <c r="G46" s="56"/>
    </row>
    <row r="47" spans="1:7" x14ac:dyDescent="0.25">
      <c r="A47" s="41" t="s">
        <v>1190</v>
      </c>
      <c r="B47" s="18" t="s">
        <v>1191</v>
      </c>
      <c r="C47" s="18" t="s">
        <v>1180</v>
      </c>
      <c r="D47" s="7">
        <v>9964</v>
      </c>
      <c r="E47" s="8">
        <v>218.32</v>
      </c>
      <c r="F47" s="9">
        <v>4.3E-3</v>
      </c>
      <c r="G47" s="56"/>
    </row>
    <row r="48" spans="1:7" x14ac:dyDescent="0.25">
      <c r="A48" s="41" t="s">
        <v>1238</v>
      </c>
      <c r="B48" s="18" t="s">
        <v>1239</v>
      </c>
      <c r="C48" s="18" t="s">
        <v>1186</v>
      </c>
      <c r="D48" s="7">
        <v>22397</v>
      </c>
      <c r="E48" s="8">
        <v>218.29</v>
      </c>
      <c r="F48" s="9">
        <v>4.3E-3</v>
      </c>
      <c r="G48" s="56"/>
    </row>
    <row r="49" spans="1:7" x14ac:dyDescent="0.25">
      <c r="A49" s="41" t="s">
        <v>1397</v>
      </c>
      <c r="B49" s="18" t="s">
        <v>1398</v>
      </c>
      <c r="C49" s="18" t="s">
        <v>1399</v>
      </c>
      <c r="D49" s="7">
        <v>3653</v>
      </c>
      <c r="E49" s="8">
        <v>206.77</v>
      </c>
      <c r="F49" s="9">
        <v>4.1000000000000003E-3</v>
      </c>
      <c r="G49" s="56"/>
    </row>
    <row r="50" spans="1:7" x14ac:dyDescent="0.25">
      <c r="A50" s="41" t="s">
        <v>1511</v>
      </c>
      <c r="B50" s="18" t="s">
        <v>1512</v>
      </c>
      <c r="C50" s="18" t="s">
        <v>1267</v>
      </c>
      <c r="D50" s="7">
        <v>11223</v>
      </c>
      <c r="E50" s="8">
        <v>201.58</v>
      </c>
      <c r="F50" s="9">
        <v>4.0000000000000001E-3</v>
      </c>
      <c r="G50" s="56"/>
    </row>
    <row r="51" spans="1:7" x14ac:dyDescent="0.25">
      <c r="A51" s="41" t="s">
        <v>1502</v>
      </c>
      <c r="B51" s="18" t="s">
        <v>1503</v>
      </c>
      <c r="C51" s="18" t="s">
        <v>1504</v>
      </c>
      <c r="D51" s="7">
        <v>2698</v>
      </c>
      <c r="E51" s="8">
        <v>194.23</v>
      </c>
      <c r="F51" s="9">
        <v>3.8E-3</v>
      </c>
      <c r="G51" s="56"/>
    </row>
    <row r="52" spans="1:7" x14ac:dyDescent="0.25">
      <c r="A52" s="41" t="s">
        <v>1276</v>
      </c>
      <c r="B52" s="18" t="s">
        <v>1277</v>
      </c>
      <c r="C52" s="18" t="s">
        <v>1267</v>
      </c>
      <c r="D52" s="7">
        <v>10131</v>
      </c>
      <c r="E52" s="8">
        <v>190.02</v>
      </c>
      <c r="F52" s="9">
        <v>3.7000000000000002E-3</v>
      </c>
      <c r="G52" s="56"/>
    </row>
    <row r="53" spans="1:7" x14ac:dyDescent="0.25">
      <c r="A53" s="41" t="s">
        <v>1813</v>
      </c>
      <c r="B53" s="18" t="s">
        <v>1814</v>
      </c>
      <c r="C53" s="18" t="s">
        <v>1804</v>
      </c>
      <c r="D53" s="7">
        <v>36823</v>
      </c>
      <c r="E53" s="8">
        <v>188.94</v>
      </c>
      <c r="F53" s="9">
        <v>3.7000000000000002E-3</v>
      </c>
      <c r="G53" s="56"/>
    </row>
    <row r="54" spans="1:7" x14ac:dyDescent="0.25">
      <c r="A54" s="41" t="s">
        <v>1315</v>
      </c>
      <c r="B54" s="18" t="s">
        <v>1316</v>
      </c>
      <c r="C54" s="18" t="s">
        <v>1180</v>
      </c>
      <c r="D54" s="7">
        <v>12732</v>
      </c>
      <c r="E54" s="8">
        <v>185.98</v>
      </c>
      <c r="F54" s="9">
        <v>3.7000000000000002E-3</v>
      </c>
      <c r="G54" s="56"/>
    </row>
    <row r="55" spans="1:7" x14ac:dyDescent="0.25">
      <c r="A55" s="41" t="s">
        <v>1181</v>
      </c>
      <c r="B55" s="18" t="s">
        <v>1182</v>
      </c>
      <c r="C55" s="18" t="s">
        <v>1183</v>
      </c>
      <c r="D55" s="7">
        <v>10375</v>
      </c>
      <c r="E55" s="8">
        <v>177.37</v>
      </c>
      <c r="F55" s="9">
        <v>3.5000000000000001E-3</v>
      </c>
      <c r="G55" s="56"/>
    </row>
    <row r="56" spans="1:7" x14ac:dyDescent="0.25">
      <c r="A56" s="41" t="s">
        <v>1383</v>
      </c>
      <c r="B56" s="18" t="s">
        <v>1384</v>
      </c>
      <c r="C56" s="18" t="s">
        <v>1208</v>
      </c>
      <c r="D56" s="7">
        <v>47277</v>
      </c>
      <c r="E56" s="8">
        <v>174.9</v>
      </c>
      <c r="F56" s="9">
        <v>3.3999999999999998E-3</v>
      </c>
      <c r="G56" s="56"/>
    </row>
    <row r="57" spans="1:7" x14ac:dyDescent="0.25">
      <c r="A57" s="41" t="s">
        <v>1426</v>
      </c>
      <c r="B57" s="18" t="s">
        <v>1427</v>
      </c>
      <c r="C57" s="18" t="s">
        <v>1186</v>
      </c>
      <c r="D57" s="7">
        <v>3037</v>
      </c>
      <c r="E57" s="8">
        <v>173.49</v>
      </c>
      <c r="F57" s="9">
        <v>3.3999999999999998E-3</v>
      </c>
      <c r="G57" s="56"/>
    </row>
    <row r="58" spans="1:7" x14ac:dyDescent="0.25">
      <c r="A58" s="41" t="s">
        <v>1373</v>
      </c>
      <c r="B58" s="18" t="s">
        <v>1374</v>
      </c>
      <c r="C58" s="18" t="s">
        <v>1267</v>
      </c>
      <c r="D58" s="7">
        <v>3130</v>
      </c>
      <c r="E58" s="8">
        <v>170.6</v>
      </c>
      <c r="F58" s="9">
        <v>3.3999999999999998E-3</v>
      </c>
      <c r="G58" s="56"/>
    </row>
    <row r="59" spans="1:7" x14ac:dyDescent="0.25">
      <c r="A59" s="41" t="s">
        <v>1254</v>
      </c>
      <c r="B59" s="18" t="s">
        <v>1255</v>
      </c>
      <c r="C59" s="18" t="s">
        <v>1180</v>
      </c>
      <c r="D59" s="7">
        <v>15854</v>
      </c>
      <c r="E59" s="8">
        <v>169.41</v>
      </c>
      <c r="F59" s="9">
        <v>3.3E-3</v>
      </c>
      <c r="G59" s="56"/>
    </row>
    <row r="60" spans="1:7" x14ac:dyDescent="0.25">
      <c r="A60" s="41" t="s">
        <v>1195</v>
      </c>
      <c r="B60" s="18" t="s">
        <v>1196</v>
      </c>
      <c r="C60" s="18" t="s">
        <v>1197</v>
      </c>
      <c r="D60" s="7">
        <v>4344</v>
      </c>
      <c r="E60" s="8">
        <v>165.27</v>
      </c>
      <c r="F60" s="9">
        <v>3.2000000000000002E-3</v>
      </c>
      <c r="G60" s="56"/>
    </row>
    <row r="61" spans="1:7" x14ac:dyDescent="0.25">
      <c r="A61" s="41" t="s">
        <v>1825</v>
      </c>
      <c r="B61" s="18" t="s">
        <v>1826</v>
      </c>
      <c r="C61" s="18" t="s">
        <v>1211</v>
      </c>
      <c r="D61" s="7">
        <v>72852</v>
      </c>
      <c r="E61" s="8">
        <v>163.18</v>
      </c>
      <c r="F61" s="9">
        <v>3.2000000000000002E-3</v>
      </c>
      <c r="G61" s="56"/>
    </row>
    <row r="62" spans="1:7" x14ac:dyDescent="0.25">
      <c r="A62" s="41" t="s">
        <v>1302</v>
      </c>
      <c r="B62" s="18" t="s">
        <v>1303</v>
      </c>
      <c r="C62" s="18" t="s">
        <v>1283</v>
      </c>
      <c r="D62" s="7">
        <v>32161</v>
      </c>
      <c r="E62" s="8">
        <v>156.96</v>
      </c>
      <c r="F62" s="9">
        <v>3.0999999999999999E-3</v>
      </c>
      <c r="G62" s="56"/>
    </row>
    <row r="63" spans="1:7" x14ac:dyDescent="0.25">
      <c r="A63" s="41" t="s">
        <v>1458</v>
      </c>
      <c r="B63" s="18" t="s">
        <v>1459</v>
      </c>
      <c r="C63" s="18" t="s">
        <v>1283</v>
      </c>
      <c r="D63" s="7">
        <v>80316</v>
      </c>
      <c r="E63" s="8">
        <v>149.24</v>
      </c>
      <c r="F63" s="9">
        <v>2.8999999999999998E-3</v>
      </c>
      <c r="G63" s="56"/>
    </row>
    <row r="64" spans="1:7" x14ac:dyDescent="0.25">
      <c r="A64" s="41" t="s">
        <v>1776</v>
      </c>
      <c r="B64" s="18" t="s">
        <v>1777</v>
      </c>
      <c r="C64" s="18" t="s">
        <v>1197</v>
      </c>
      <c r="D64" s="7">
        <v>23456</v>
      </c>
      <c r="E64" s="8">
        <v>146.65</v>
      </c>
      <c r="F64" s="9">
        <v>2.8999999999999998E-3</v>
      </c>
      <c r="G64" s="56"/>
    </row>
    <row r="65" spans="1:7" x14ac:dyDescent="0.25">
      <c r="A65" s="41" t="s">
        <v>2086</v>
      </c>
      <c r="B65" s="18" t="s">
        <v>2087</v>
      </c>
      <c r="C65" s="18" t="s">
        <v>1246</v>
      </c>
      <c r="D65" s="7">
        <v>27474</v>
      </c>
      <c r="E65" s="8">
        <v>141.66</v>
      </c>
      <c r="F65" s="9">
        <v>2.8E-3</v>
      </c>
      <c r="G65" s="56"/>
    </row>
    <row r="66" spans="1:7" x14ac:dyDescent="0.25">
      <c r="A66" s="41" t="s">
        <v>1794</v>
      </c>
      <c r="B66" s="18" t="s">
        <v>1795</v>
      </c>
      <c r="C66" s="18" t="s">
        <v>1246</v>
      </c>
      <c r="D66" s="7">
        <v>22890</v>
      </c>
      <c r="E66" s="8">
        <v>137.79</v>
      </c>
      <c r="F66" s="9">
        <v>2.7000000000000001E-3</v>
      </c>
      <c r="G66" s="56"/>
    </row>
    <row r="67" spans="1:7" x14ac:dyDescent="0.25">
      <c r="A67" s="41" t="s">
        <v>1489</v>
      </c>
      <c r="B67" s="18" t="s">
        <v>1490</v>
      </c>
      <c r="C67" s="18" t="s">
        <v>1391</v>
      </c>
      <c r="D67" s="7">
        <v>20000</v>
      </c>
      <c r="E67" s="8">
        <v>136.94</v>
      </c>
      <c r="F67" s="9">
        <v>2.7000000000000001E-3</v>
      </c>
      <c r="G67" s="56"/>
    </row>
    <row r="68" spans="1:7" x14ac:dyDescent="0.25">
      <c r="A68" s="41" t="s">
        <v>1371</v>
      </c>
      <c r="B68" s="18" t="s">
        <v>1372</v>
      </c>
      <c r="C68" s="18" t="s">
        <v>1226</v>
      </c>
      <c r="D68" s="7">
        <v>18446</v>
      </c>
      <c r="E68" s="8">
        <v>132.44</v>
      </c>
      <c r="F68" s="9">
        <v>2.5999999999999999E-3</v>
      </c>
      <c r="G68" s="56"/>
    </row>
    <row r="69" spans="1:7" x14ac:dyDescent="0.25">
      <c r="A69" s="41" t="s">
        <v>1541</v>
      </c>
      <c r="B69" s="18" t="s">
        <v>1542</v>
      </c>
      <c r="C69" s="18" t="s">
        <v>1283</v>
      </c>
      <c r="D69" s="7">
        <v>6680</v>
      </c>
      <c r="E69" s="8">
        <v>131.82</v>
      </c>
      <c r="F69" s="9">
        <v>2.5999999999999999E-3</v>
      </c>
      <c r="G69" s="56"/>
    </row>
    <row r="70" spans="1:7" x14ac:dyDescent="0.25">
      <c r="A70" s="41" t="s">
        <v>1477</v>
      </c>
      <c r="B70" s="18" t="s">
        <v>1478</v>
      </c>
      <c r="C70" s="18" t="s">
        <v>1180</v>
      </c>
      <c r="D70" s="7">
        <v>451</v>
      </c>
      <c r="E70" s="8">
        <v>131.54</v>
      </c>
      <c r="F70" s="9">
        <v>2.5999999999999999E-3</v>
      </c>
      <c r="G70" s="56"/>
    </row>
    <row r="71" spans="1:7" x14ac:dyDescent="0.25">
      <c r="A71" s="41" t="s">
        <v>1430</v>
      </c>
      <c r="B71" s="18" t="s">
        <v>1431</v>
      </c>
      <c r="C71" s="18" t="s">
        <v>1194</v>
      </c>
      <c r="D71" s="7">
        <v>4400</v>
      </c>
      <c r="E71" s="8">
        <v>130.16999999999999</v>
      </c>
      <c r="F71" s="9">
        <v>2.5999999999999999E-3</v>
      </c>
      <c r="G71" s="56"/>
    </row>
    <row r="72" spans="1:7" x14ac:dyDescent="0.25">
      <c r="A72" s="41" t="s">
        <v>1353</v>
      </c>
      <c r="B72" s="18" t="s">
        <v>1354</v>
      </c>
      <c r="C72" s="18" t="s">
        <v>1355</v>
      </c>
      <c r="D72" s="7">
        <v>52173</v>
      </c>
      <c r="E72" s="8">
        <v>127.78</v>
      </c>
      <c r="F72" s="9">
        <v>2.5000000000000001E-3</v>
      </c>
      <c r="G72" s="56"/>
    </row>
    <row r="73" spans="1:7" x14ac:dyDescent="0.25">
      <c r="A73" s="41" t="s">
        <v>1811</v>
      </c>
      <c r="B73" s="18" t="s">
        <v>1812</v>
      </c>
      <c r="C73" s="18" t="s">
        <v>1267</v>
      </c>
      <c r="D73" s="7">
        <v>7844</v>
      </c>
      <c r="E73" s="8">
        <v>127.7</v>
      </c>
      <c r="F73" s="9">
        <v>2.5000000000000001E-3</v>
      </c>
      <c r="G73" s="56"/>
    </row>
    <row r="74" spans="1:7" x14ac:dyDescent="0.25">
      <c r="A74" s="41" t="s">
        <v>1517</v>
      </c>
      <c r="B74" s="18" t="s">
        <v>1518</v>
      </c>
      <c r="C74" s="18" t="s">
        <v>1246</v>
      </c>
      <c r="D74" s="7">
        <v>60305</v>
      </c>
      <c r="E74" s="8">
        <v>127.48</v>
      </c>
      <c r="F74" s="9">
        <v>2.5000000000000001E-3</v>
      </c>
      <c r="G74" s="56"/>
    </row>
    <row r="75" spans="1:7" x14ac:dyDescent="0.25">
      <c r="A75" s="41" t="s">
        <v>1772</v>
      </c>
      <c r="B75" s="18" t="s">
        <v>1773</v>
      </c>
      <c r="C75" s="18" t="s">
        <v>1283</v>
      </c>
      <c r="D75" s="7">
        <v>6182</v>
      </c>
      <c r="E75" s="8">
        <v>126.34</v>
      </c>
      <c r="F75" s="9">
        <v>2.5000000000000001E-3</v>
      </c>
      <c r="G75" s="56"/>
    </row>
    <row r="76" spans="1:7" x14ac:dyDescent="0.25">
      <c r="A76" s="41" t="s">
        <v>1250</v>
      </c>
      <c r="B76" s="18" t="s">
        <v>1251</v>
      </c>
      <c r="C76" s="18" t="s">
        <v>1180</v>
      </c>
      <c r="D76" s="7">
        <v>3697</v>
      </c>
      <c r="E76" s="8">
        <v>125.57</v>
      </c>
      <c r="F76" s="9">
        <v>2.5000000000000001E-3</v>
      </c>
      <c r="G76" s="56"/>
    </row>
    <row r="77" spans="1:7" x14ac:dyDescent="0.25">
      <c r="A77" s="41" t="s">
        <v>1375</v>
      </c>
      <c r="B77" s="18" t="s">
        <v>1376</v>
      </c>
      <c r="C77" s="18" t="s">
        <v>1283</v>
      </c>
      <c r="D77" s="7">
        <v>7740</v>
      </c>
      <c r="E77" s="8">
        <v>124.46</v>
      </c>
      <c r="F77" s="9">
        <v>2.3999999999999998E-3</v>
      </c>
      <c r="G77" s="56"/>
    </row>
    <row r="78" spans="1:7" x14ac:dyDescent="0.25">
      <c r="A78" s="41" t="s">
        <v>1796</v>
      </c>
      <c r="B78" s="18" t="s">
        <v>1797</v>
      </c>
      <c r="C78" s="18" t="s">
        <v>1189</v>
      </c>
      <c r="D78" s="7">
        <v>23417</v>
      </c>
      <c r="E78" s="8">
        <v>122.72</v>
      </c>
      <c r="F78" s="9">
        <v>2.3999999999999998E-3</v>
      </c>
      <c r="G78" s="56"/>
    </row>
    <row r="79" spans="1:7" x14ac:dyDescent="0.25">
      <c r="A79" s="41" t="s">
        <v>2088</v>
      </c>
      <c r="B79" s="18" t="s">
        <v>2089</v>
      </c>
      <c r="C79" s="18" t="s">
        <v>1220</v>
      </c>
      <c r="D79" s="7">
        <v>6013</v>
      </c>
      <c r="E79" s="8">
        <v>122.55</v>
      </c>
      <c r="F79" s="9">
        <v>2.3999999999999998E-3</v>
      </c>
      <c r="G79" s="56"/>
    </row>
    <row r="80" spans="1:7" x14ac:dyDescent="0.25">
      <c r="A80" s="41" t="s">
        <v>1770</v>
      </c>
      <c r="B80" s="18" t="s">
        <v>1771</v>
      </c>
      <c r="C80" s="18" t="s">
        <v>1319</v>
      </c>
      <c r="D80" s="7">
        <v>8632</v>
      </c>
      <c r="E80" s="8">
        <v>122.32</v>
      </c>
      <c r="F80" s="9">
        <v>2.3999999999999998E-3</v>
      </c>
      <c r="G80" s="56"/>
    </row>
    <row r="81" spans="1:7" x14ac:dyDescent="0.25">
      <c r="A81" s="41" t="s">
        <v>1407</v>
      </c>
      <c r="B81" s="18" t="s">
        <v>1408</v>
      </c>
      <c r="C81" s="18" t="s">
        <v>1283</v>
      </c>
      <c r="D81" s="7">
        <v>5944</v>
      </c>
      <c r="E81" s="8">
        <v>120.77</v>
      </c>
      <c r="F81" s="9">
        <v>2.3999999999999998E-3</v>
      </c>
      <c r="G81" s="56"/>
    </row>
    <row r="82" spans="1:7" x14ac:dyDescent="0.25">
      <c r="A82" s="41" t="s">
        <v>1450</v>
      </c>
      <c r="B82" s="18" t="s">
        <v>1451</v>
      </c>
      <c r="C82" s="18" t="s">
        <v>1399</v>
      </c>
      <c r="D82" s="7">
        <v>2625</v>
      </c>
      <c r="E82" s="8">
        <v>112.86</v>
      </c>
      <c r="F82" s="9">
        <v>2.2000000000000001E-3</v>
      </c>
      <c r="G82" s="56"/>
    </row>
    <row r="83" spans="1:7" x14ac:dyDescent="0.25">
      <c r="A83" s="41" t="s">
        <v>1385</v>
      </c>
      <c r="B83" s="18" t="s">
        <v>1386</v>
      </c>
      <c r="C83" s="18" t="s">
        <v>1180</v>
      </c>
      <c r="D83" s="7">
        <v>1859</v>
      </c>
      <c r="E83" s="8">
        <v>112.52</v>
      </c>
      <c r="F83" s="9">
        <v>2.2000000000000001E-3</v>
      </c>
      <c r="G83" s="56"/>
    </row>
    <row r="84" spans="1:7" x14ac:dyDescent="0.25">
      <c r="A84" s="41" t="s">
        <v>1809</v>
      </c>
      <c r="B84" s="18" t="s">
        <v>1810</v>
      </c>
      <c r="C84" s="18" t="s">
        <v>1180</v>
      </c>
      <c r="D84" s="7">
        <v>4083</v>
      </c>
      <c r="E84" s="8">
        <v>112.3</v>
      </c>
      <c r="F84" s="9">
        <v>2.2000000000000001E-3</v>
      </c>
      <c r="G84" s="56"/>
    </row>
    <row r="85" spans="1:7" x14ac:dyDescent="0.25">
      <c r="A85" s="41" t="s">
        <v>2090</v>
      </c>
      <c r="B85" s="18" t="s">
        <v>2091</v>
      </c>
      <c r="C85" s="18" t="s">
        <v>1267</v>
      </c>
      <c r="D85" s="7">
        <v>52606</v>
      </c>
      <c r="E85" s="8">
        <v>110.99</v>
      </c>
      <c r="F85" s="9">
        <v>2.2000000000000001E-3</v>
      </c>
      <c r="G85" s="56"/>
    </row>
    <row r="86" spans="1:7" x14ac:dyDescent="0.25">
      <c r="A86" s="41" t="s">
        <v>1300</v>
      </c>
      <c r="B86" s="18" t="s">
        <v>1301</v>
      </c>
      <c r="C86" s="18" t="s">
        <v>1234</v>
      </c>
      <c r="D86" s="7">
        <v>1555</v>
      </c>
      <c r="E86" s="8">
        <v>108.15</v>
      </c>
      <c r="F86" s="9">
        <v>2.0999999999999999E-3</v>
      </c>
      <c r="G86" s="56"/>
    </row>
    <row r="87" spans="1:7" x14ac:dyDescent="0.25">
      <c r="A87" s="41" t="s">
        <v>1815</v>
      </c>
      <c r="B87" s="18" t="s">
        <v>1816</v>
      </c>
      <c r="C87" s="18" t="s">
        <v>1319</v>
      </c>
      <c r="D87" s="7">
        <v>37400</v>
      </c>
      <c r="E87" s="8">
        <v>106.65</v>
      </c>
      <c r="F87" s="9">
        <v>2.0999999999999999E-3</v>
      </c>
      <c r="G87" s="56"/>
    </row>
    <row r="88" spans="1:7" x14ac:dyDescent="0.25">
      <c r="A88" s="41" t="s">
        <v>1819</v>
      </c>
      <c r="B88" s="18" t="s">
        <v>1820</v>
      </c>
      <c r="C88" s="18" t="s">
        <v>1220</v>
      </c>
      <c r="D88" s="7">
        <v>14341</v>
      </c>
      <c r="E88" s="8">
        <v>104.73</v>
      </c>
      <c r="F88" s="9">
        <v>2.0999999999999999E-3</v>
      </c>
      <c r="G88" s="56"/>
    </row>
    <row r="89" spans="1:7" x14ac:dyDescent="0.25">
      <c r="A89" s="41" t="s">
        <v>1913</v>
      </c>
      <c r="B89" s="18" t="s">
        <v>1914</v>
      </c>
      <c r="C89" s="18" t="s">
        <v>1180</v>
      </c>
      <c r="D89" s="7">
        <v>12446</v>
      </c>
      <c r="E89" s="8">
        <v>104.03</v>
      </c>
      <c r="F89" s="9">
        <v>2E-3</v>
      </c>
      <c r="G89" s="56"/>
    </row>
    <row r="90" spans="1:7" x14ac:dyDescent="0.25">
      <c r="A90" s="41" t="s">
        <v>1778</v>
      </c>
      <c r="B90" s="18" t="s">
        <v>1779</v>
      </c>
      <c r="C90" s="18" t="s">
        <v>1231</v>
      </c>
      <c r="D90" s="7">
        <v>13614</v>
      </c>
      <c r="E90" s="8">
        <v>103.34</v>
      </c>
      <c r="F90" s="9">
        <v>2E-3</v>
      </c>
      <c r="G90" s="56"/>
    </row>
    <row r="91" spans="1:7" x14ac:dyDescent="0.25">
      <c r="A91" s="41" t="s">
        <v>1297</v>
      </c>
      <c r="B91" s="18" t="s">
        <v>1298</v>
      </c>
      <c r="C91" s="18" t="s">
        <v>1299</v>
      </c>
      <c r="D91" s="7">
        <v>13541</v>
      </c>
      <c r="E91" s="8">
        <v>102.4</v>
      </c>
      <c r="F91" s="9">
        <v>2E-3</v>
      </c>
      <c r="G91" s="56"/>
    </row>
    <row r="92" spans="1:7" x14ac:dyDescent="0.25">
      <c r="A92" s="41" t="s">
        <v>2005</v>
      </c>
      <c r="B92" s="18" t="s">
        <v>2006</v>
      </c>
      <c r="C92" s="18" t="s">
        <v>1391</v>
      </c>
      <c r="D92" s="7">
        <v>5689</v>
      </c>
      <c r="E92" s="8">
        <v>102.08</v>
      </c>
      <c r="F92" s="9">
        <v>2E-3</v>
      </c>
      <c r="G92" s="56"/>
    </row>
    <row r="93" spans="1:7" x14ac:dyDescent="0.25">
      <c r="A93" s="41" t="s">
        <v>1466</v>
      </c>
      <c r="B93" s="18" t="s">
        <v>1467</v>
      </c>
      <c r="C93" s="18" t="s">
        <v>1237</v>
      </c>
      <c r="D93" s="7">
        <v>14607</v>
      </c>
      <c r="E93" s="8">
        <v>101.58</v>
      </c>
      <c r="F93" s="9">
        <v>2E-3</v>
      </c>
      <c r="G93" s="56"/>
    </row>
    <row r="94" spans="1:7" x14ac:dyDescent="0.25">
      <c r="A94" s="41" t="s">
        <v>1198</v>
      </c>
      <c r="B94" s="18" t="s">
        <v>1199</v>
      </c>
      <c r="C94" s="18" t="s">
        <v>1200</v>
      </c>
      <c r="D94" s="7">
        <v>1602</v>
      </c>
      <c r="E94" s="8">
        <v>101.54</v>
      </c>
      <c r="F94" s="9">
        <v>2E-3</v>
      </c>
      <c r="G94" s="56"/>
    </row>
    <row r="95" spans="1:7" x14ac:dyDescent="0.25">
      <c r="A95" s="41" t="s">
        <v>1309</v>
      </c>
      <c r="B95" s="18" t="s">
        <v>1310</v>
      </c>
      <c r="C95" s="18" t="s">
        <v>1183</v>
      </c>
      <c r="D95" s="7">
        <v>25292</v>
      </c>
      <c r="E95" s="8">
        <v>99.28</v>
      </c>
      <c r="F95" s="9">
        <v>2E-3</v>
      </c>
      <c r="G95" s="56"/>
    </row>
    <row r="96" spans="1:7" x14ac:dyDescent="0.25">
      <c r="A96" s="41" t="s">
        <v>1327</v>
      </c>
      <c r="B96" s="18" t="s">
        <v>1328</v>
      </c>
      <c r="C96" s="18" t="s">
        <v>1329</v>
      </c>
      <c r="D96" s="7">
        <v>1310</v>
      </c>
      <c r="E96" s="8">
        <v>99.23</v>
      </c>
      <c r="F96" s="9">
        <v>2E-3</v>
      </c>
      <c r="G96" s="56"/>
    </row>
    <row r="97" spans="1:7" x14ac:dyDescent="0.25">
      <c r="A97" s="41" t="s">
        <v>1782</v>
      </c>
      <c r="B97" s="18" t="s">
        <v>1783</v>
      </c>
      <c r="C97" s="18" t="s">
        <v>1231</v>
      </c>
      <c r="D97" s="7">
        <v>123087</v>
      </c>
      <c r="E97" s="8">
        <v>98.53</v>
      </c>
      <c r="F97" s="9">
        <v>1.9E-3</v>
      </c>
      <c r="G97" s="56"/>
    </row>
    <row r="98" spans="1:7" x14ac:dyDescent="0.25">
      <c r="A98" s="41" t="s">
        <v>1798</v>
      </c>
      <c r="B98" s="18" t="s">
        <v>1799</v>
      </c>
      <c r="C98" s="18" t="s">
        <v>1231</v>
      </c>
      <c r="D98" s="7">
        <v>5738</v>
      </c>
      <c r="E98" s="8">
        <v>96.46</v>
      </c>
      <c r="F98" s="9">
        <v>1.9E-3</v>
      </c>
      <c r="G98" s="56"/>
    </row>
    <row r="99" spans="1:7" x14ac:dyDescent="0.25">
      <c r="A99" s="41" t="s">
        <v>1939</v>
      </c>
      <c r="B99" s="18" t="s">
        <v>1940</v>
      </c>
      <c r="C99" s="18" t="s">
        <v>1220</v>
      </c>
      <c r="D99" s="7">
        <v>4188</v>
      </c>
      <c r="E99" s="8">
        <v>95.89</v>
      </c>
      <c r="F99" s="9">
        <v>1.9E-3</v>
      </c>
      <c r="G99" s="56"/>
    </row>
    <row r="100" spans="1:7" x14ac:dyDescent="0.25">
      <c r="A100" s="41" t="s">
        <v>2092</v>
      </c>
      <c r="B100" s="18" t="s">
        <v>2093</v>
      </c>
      <c r="C100" s="18" t="s">
        <v>1504</v>
      </c>
      <c r="D100" s="7">
        <v>23066</v>
      </c>
      <c r="E100" s="8">
        <v>95.75</v>
      </c>
      <c r="F100" s="9">
        <v>1.9E-3</v>
      </c>
      <c r="G100" s="56"/>
    </row>
    <row r="101" spans="1:7" x14ac:dyDescent="0.25">
      <c r="A101" s="41" t="s">
        <v>1829</v>
      </c>
      <c r="B101" s="18" t="s">
        <v>1830</v>
      </c>
      <c r="C101" s="18" t="s">
        <v>1329</v>
      </c>
      <c r="D101" s="7">
        <v>24835</v>
      </c>
      <c r="E101" s="8">
        <v>94.88</v>
      </c>
      <c r="F101" s="9">
        <v>1.9E-3</v>
      </c>
      <c r="G101" s="56"/>
    </row>
    <row r="102" spans="1:7" x14ac:dyDescent="0.25">
      <c r="A102" s="41" t="s">
        <v>1475</v>
      </c>
      <c r="B102" s="18" t="s">
        <v>1476</v>
      </c>
      <c r="C102" s="18" t="s">
        <v>1226</v>
      </c>
      <c r="D102" s="7">
        <v>12000</v>
      </c>
      <c r="E102" s="8">
        <v>93.62</v>
      </c>
      <c r="F102" s="9">
        <v>1.8E-3</v>
      </c>
      <c r="G102" s="56"/>
    </row>
    <row r="103" spans="1:7" x14ac:dyDescent="0.25">
      <c r="A103" s="41" t="s">
        <v>1786</v>
      </c>
      <c r="B103" s="18" t="s">
        <v>1787</v>
      </c>
      <c r="C103" s="18" t="s">
        <v>1394</v>
      </c>
      <c r="D103" s="7">
        <v>15350</v>
      </c>
      <c r="E103" s="8">
        <v>93.07</v>
      </c>
      <c r="F103" s="9">
        <v>1.8E-3</v>
      </c>
      <c r="G103" s="56"/>
    </row>
    <row r="104" spans="1:7" x14ac:dyDescent="0.25">
      <c r="A104" s="41" t="s">
        <v>1802</v>
      </c>
      <c r="B104" s="18" t="s">
        <v>1803</v>
      </c>
      <c r="C104" s="18" t="s">
        <v>1804</v>
      </c>
      <c r="D104" s="7">
        <v>8026</v>
      </c>
      <c r="E104" s="8">
        <v>91.91</v>
      </c>
      <c r="F104" s="9">
        <v>1.8E-3</v>
      </c>
      <c r="G104" s="56"/>
    </row>
    <row r="105" spans="1:7" x14ac:dyDescent="0.25">
      <c r="A105" s="41" t="s">
        <v>1768</v>
      </c>
      <c r="B105" s="18" t="s">
        <v>1769</v>
      </c>
      <c r="C105" s="18" t="s">
        <v>1329</v>
      </c>
      <c r="D105" s="7">
        <v>1785</v>
      </c>
      <c r="E105" s="8">
        <v>90.97</v>
      </c>
      <c r="F105" s="9">
        <v>1.8E-3</v>
      </c>
      <c r="G105" s="56"/>
    </row>
    <row r="106" spans="1:7" x14ac:dyDescent="0.25">
      <c r="A106" s="41" t="s">
        <v>2094</v>
      </c>
      <c r="B106" s="18" t="s">
        <v>2095</v>
      </c>
      <c r="C106" s="18" t="s">
        <v>2031</v>
      </c>
      <c r="D106" s="7">
        <v>12976</v>
      </c>
      <c r="E106" s="8">
        <v>90.7</v>
      </c>
      <c r="F106" s="9">
        <v>1.8E-3</v>
      </c>
      <c r="G106" s="56"/>
    </row>
    <row r="107" spans="1:7" x14ac:dyDescent="0.25">
      <c r="A107" s="41" t="s">
        <v>2096</v>
      </c>
      <c r="B107" s="18" t="s">
        <v>2097</v>
      </c>
      <c r="C107" s="18" t="s">
        <v>1237</v>
      </c>
      <c r="D107" s="7">
        <v>12769</v>
      </c>
      <c r="E107" s="8">
        <v>89.9</v>
      </c>
      <c r="F107" s="9">
        <v>1.8E-3</v>
      </c>
      <c r="G107" s="56"/>
    </row>
    <row r="108" spans="1:7" x14ac:dyDescent="0.25">
      <c r="A108" s="41" t="s">
        <v>1792</v>
      </c>
      <c r="B108" s="18" t="s">
        <v>1793</v>
      </c>
      <c r="C108" s="18" t="s">
        <v>1329</v>
      </c>
      <c r="D108" s="7">
        <v>43299</v>
      </c>
      <c r="E108" s="8">
        <v>84.7</v>
      </c>
      <c r="F108" s="9">
        <v>1.6999999999999999E-3</v>
      </c>
      <c r="G108" s="56"/>
    </row>
    <row r="109" spans="1:7" x14ac:dyDescent="0.25">
      <c r="A109" s="41" t="s">
        <v>1216</v>
      </c>
      <c r="B109" s="18" t="s">
        <v>1217</v>
      </c>
      <c r="C109" s="18" t="s">
        <v>1186</v>
      </c>
      <c r="D109" s="7">
        <v>2800</v>
      </c>
      <c r="E109" s="8">
        <v>79.52</v>
      </c>
      <c r="F109" s="9">
        <v>1.6000000000000001E-3</v>
      </c>
      <c r="G109" s="56"/>
    </row>
    <row r="110" spans="1:7" x14ac:dyDescent="0.25">
      <c r="A110" s="41" t="s">
        <v>1379</v>
      </c>
      <c r="B110" s="18" t="s">
        <v>1380</v>
      </c>
      <c r="C110" s="18" t="s">
        <v>1180</v>
      </c>
      <c r="D110" s="7">
        <v>17500</v>
      </c>
      <c r="E110" s="8">
        <v>63.54</v>
      </c>
      <c r="F110" s="9">
        <v>1.1999999999999999E-3</v>
      </c>
      <c r="G110" s="56"/>
    </row>
    <row r="111" spans="1:7" x14ac:dyDescent="0.25">
      <c r="A111" s="41" t="s">
        <v>2098</v>
      </c>
      <c r="B111" s="18" t="s">
        <v>2099</v>
      </c>
      <c r="C111" s="18" t="s">
        <v>1319</v>
      </c>
      <c r="D111" s="7">
        <v>12000</v>
      </c>
      <c r="E111" s="8">
        <v>42.68</v>
      </c>
      <c r="F111" s="9">
        <v>8.0000000000000004E-4</v>
      </c>
      <c r="G111" s="56"/>
    </row>
    <row r="112" spans="1:7" x14ac:dyDescent="0.25">
      <c r="A112" s="41" t="s">
        <v>1823</v>
      </c>
      <c r="B112" s="18" t="s">
        <v>1824</v>
      </c>
      <c r="C112" s="18" t="s">
        <v>1220</v>
      </c>
      <c r="D112" s="7">
        <v>4441</v>
      </c>
      <c r="E112" s="8">
        <v>33.270000000000003</v>
      </c>
      <c r="F112" s="9">
        <v>6.9999999999999999E-4</v>
      </c>
      <c r="G112" s="56"/>
    </row>
    <row r="113" spans="1:7" x14ac:dyDescent="0.25">
      <c r="A113" s="41" t="s">
        <v>1827</v>
      </c>
      <c r="B113" s="18" t="s">
        <v>1828</v>
      </c>
      <c r="C113" s="18" t="s">
        <v>1223</v>
      </c>
      <c r="D113" s="7">
        <v>2353</v>
      </c>
      <c r="E113" s="8">
        <v>8.85</v>
      </c>
      <c r="F113" s="9">
        <v>2.0000000000000001E-4</v>
      </c>
      <c r="G113" s="56"/>
    </row>
    <row r="114" spans="1:7" x14ac:dyDescent="0.25">
      <c r="A114" s="41" t="s">
        <v>1448</v>
      </c>
      <c r="B114" s="18" t="s">
        <v>1449</v>
      </c>
      <c r="C114" s="18" t="s">
        <v>1246</v>
      </c>
      <c r="D114" s="7">
        <v>500</v>
      </c>
      <c r="E114" s="8">
        <v>7.58</v>
      </c>
      <c r="F114" s="9">
        <v>1E-4</v>
      </c>
      <c r="G114" s="56"/>
    </row>
    <row r="115" spans="1:7" x14ac:dyDescent="0.25">
      <c r="A115" s="57" t="s">
        <v>130</v>
      </c>
      <c r="B115" s="19"/>
      <c r="C115" s="19"/>
      <c r="D115" s="10"/>
      <c r="E115" s="21">
        <v>35442.879999999997</v>
      </c>
      <c r="F115" s="22">
        <v>0.69669999999999999</v>
      </c>
      <c r="G115" s="58"/>
    </row>
    <row r="116" spans="1:7" x14ac:dyDescent="0.25">
      <c r="A116" s="57" t="s">
        <v>1256</v>
      </c>
      <c r="B116" s="18"/>
      <c r="C116" s="18"/>
      <c r="D116" s="7"/>
      <c r="E116" s="8"/>
      <c r="F116" s="9"/>
      <c r="G116" s="56"/>
    </row>
    <row r="117" spans="1:7" x14ac:dyDescent="0.25">
      <c r="A117" s="57" t="s">
        <v>130</v>
      </c>
      <c r="B117" s="18"/>
      <c r="C117" s="18"/>
      <c r="D117" s="7"/>
      <c r="E117" s="23" t="s">
        <v>127</v>
      </c>
      <c r="F117" s="24" t="s">
        <v>127</v>
      </c>
      <c r="G117" s="56"/>
    </row>
    <row r="118" spans="1:7" x14ac:dyDescent="0.25">
      <c r="A118" s="59" t="s">
        <v>142</v>
      </c>
      <c r="B118" s="38"/>
      <c r="C118" s="38"/>
      <c r="D118" s="39"/>
      <c r="E118" s="15">
        <v>35442.879999999997</v>
      </c>
      <c r="F118" s="16">
        <v>0.69669999999999999</v>
      </c>
      <c r="G118" s="58"/>
    </row>
    <row r="119" spans="1:7" x14ac:dyDescent="0.25">
      <c r="A119" s="41"/>
      <c r="B119" s="18"/>
      <c r="C119" s="18"/>
      <c r="D119" s="7"/>
      <c r="E119" s="8"/>
      <c r="F119" s="9"/>
      <c r="G119" s="56"/>
    </row>
    <row r="120" spans="1:7" x14ac:dyDescent="0.25">
      <c r="A120" s="57" t="s">
        <v>1560</v>
      </c>
      <c r="B120" s="18"/>
      <c r="C120" s="18"/>
      <c r="D120" s="7"/>
      <c r="E120" s="8"/>
      <c r="F120" s="9"/>
      <c r="G120" s="56"/>
    </row>
    <row r="121" spans="1:7" x14ac:dyDescent="0.25">
      <c r="A121" s="57" t="s">
        <v>1561</v>
      </c>
      <c r="B121" s="18"/>
      <c r="C121" s="18"/>
      <c r="D121" s="7"/>
      <c r="E121" s="8"/>
      <c r="F121" s="9"/>
      <c r="G121" s="56"/>
    </row>
    <row r="122" spans="1:7" x14ac:dyDescent="0.25">
      <c r="A122" s="41" t="s">
        <v>1594</v>
      </c>
      <c r="B122" s="18"/>
      <c r="C122" s="18"/>
      <c r="D122" s="7">
        <v>180</v>
      </c>
      <c r="E122" s="8">
        <v>77.87</v>
      </c>
      <c r="F122" s="9">
        <v>1.5299999999999999E-3</v>
      </c>
      <c r="G122" s="56"/>
    </row>
    <row r="123" spans="1:7" x14ac:dyDescent="0.25">
      <c r="A123" s="41" t="s">
        <v>1622</v>
      </c>
      <c r="B123" s="18"/>
      <c r="C123" s="18"/>
      <c r="D123" s="25">
        <v>-500</v>
      </c>
      <c r="E123" s="12">
        <v>-7.65</v>
      </c>
      <c r="F123" s="13">
        <v>-1.4999999999999999E-4</v>
      </c>
      <c r="G123" s="56"/>
    </row>
    <row r="124" spans="1:7" x14ac:dyDescent="0.25">
      <c r="A124" s="41" t="s">
        <v>1620</v>
      </c>
      <c r="B124" s="18"/>
      <c r="C124" s="18"/>
      <c r="D124" s="25">
        <v>-300</v>
      </c>
      <c r="E124" s="12">
        <v>-12.99</v>
      </c>
      <c r="F124" s="13">
        <v>-2.5500000000000002E-4</v>
      </c>
      <c r="G124" s="56"/>
    </row>
    <row r="125" spans="1:7" x14ac:dyDescent="0.25">
      <c r="A125" s="41" t="s">
        <v>1632</v>
      </c>
      <c r="B125" s="18"/>
      <c r="C125" s="18"/>
      <c r="D125" s="25">
        <v>-900</v>
      </c>
      <c r="E125" s="12">
        <v>-26.81</v>
      </c>
      <c r="F125" s="13">
        <v>-5.2599999999999999E-4</v>
      </c>
      <c r="G125" s="56"/>
    </row>
    <row r="126" spans="1:7" x14ac:dyDescent="0.25">
      <c r="A126" s="41" t="s">
        <v>1649</v>
      </c>
      <c r="B126" s="18"/>
      <c r="C126" s="18"/>
      <c r="D126" s="25">
        <v>-5400</v>
      </c>
      <c r="E126" s="12">
        <v>-58.08</v>
      </c>
      <c r="F126" s="13">
        <v>-1.1410000000000001E-3</v>
      </c>
      <c r="G126" s="56"/>
    </row>
    <row r="127" spans="1:7" x14ac:dyDescent="0.25">
      <c r="A127" s="41" t="s">
        <v>1660</v>
      </c>
      <c r="B127" s="18"/>
      <c r="C127" s="18"/>
      <c r="D127" s="25">
        <v>-17500</v>
      </c>
      <c r="E127" s="12">
        <v>-64.099999999999994</v>
      </c>
      <c r="F127" s="13">
        <v>-1.2600000000000001E-3</v>
      </c>
      <c r="G127" s="56"/>
    </row>
    <row r="128" spans="1:7" x14ac:dyDescent="0.25">
      <c r="A128" s="41" t="s">
        <v>1688</v>
      </c>
      <c r="B128" s="18"/>
      <c r="C128" s="18"/>
      <c r="D128" s="25">
        <v>-2975</v>
      </c>
      <c r="E128" s="12">
        <v>-65.72</v>
      </c>
      <c r="F128" s="13">
        <v>-1.292E-3</v>
      </c>
      <c r="G128" s="56"/>
    </row>
    <row r="129" spans="1:7" x14ac:dyDescent="0.25">
      <c r="A129" s="41" t="s">
        <v>1692</v>
      </c>
      <c r="B129" s="18"/>
      <c r="C129" s="18"/>
      <c r="D129" s="25">
        <v>-2800</v>
      </c>
      <c r="E129" s="12">
        <v>-80.209999999999994</v>
      </c>
      <c r="F129" s="13">
        <v>-1.5759999999999999E-3</v>
      </c>
      <c r="G129" s="56"/>
    </row>
    <row r="130" spans="1:7" x14ac:dyDescent="0.25">
      <c r="A130" s="41" t="s">
        <v>1606</v>
      </c>
      <c r="B130" s="18"/>
      <c r="C130" s="18"/>
      <c r="D130" s="25">
        <v>-12000</v>
      </c>
      <c r="E130" s="12">
        <v>-94.34</v>
      </c>
      <c r="F130" s="13">
        <v>-1.854E-3</v>
      </c>
      <c r="G130" s="56"/>
    </row>
    <row r="131" spans="1:7" x14ac:dyDescent="0.25">
      <c r="A131" s="41" t="s">
        <v>1599</v>
      </c>
      <c r="B131" s="18"/>
      <c r="C131" s="18"/>
      <c r="D131" s="25">
        <v>-20000</v>
      </c>
      <c r="E131" s="12">
        <v>-138.09</v>
      </c>
      <c r="F131" s="13">
        <v>-2.7139999999999998E-3</v>
      </c>
      <c r="G131" s="56"/>
    </row>
    <row r="132" spans="1:7" x14ac:dyDescent="0.25">
      <c r="A132" s="41" t="s">
        <v>1616</v>
      </c>
      <c r="B132" s="18"/>
      <c r="C132" s="18"/>
      <c r="D132" s="25">
        <v>-80316</v>
      </c>
      <c r="E132" s="12">
        <v>-150.44999999999999</v>
      </c>
      <c r="F132" s="13">
        <v>-2.957E-3</v>
      </c>
      <c r="G132" s="56"/>
    </row>
    <row r="133" spans="1:7" x14ac:dyDescent="0.25">
      <c r="A133" s="41" t="s">
        <v>1656</v>
      </c>
      <c r="B133" s="18"/>
      <c r="C133" s="18"/>
      <c r="D133" s="25">
        <v>-4650</v>
      </c>
      <c r="E133" s="12">
        <v>-172.3</v>
      </c>
      <c r="F133" s="13">
        <v>-3.3869999999999998E-3</v>
      </c>
      <c r="G133" s="56"/>
    </row>
    <row r="134" spans="1:7" x14ac:dyDescent="0.25">
      <c r="A134" s="41" t="s">
        <v>1680</v>
      </c>
      <c r="B134" s="18"/>
      <c r="C134" s="18"/>
      <c r="D134" s="25">
        <v>-4800</v>
      </c>
      <c r="E134" s="12">
        <v>-183.93</v>
      </c>
      <c r="F134" s="13">
        <v>-3.6150000000000002E-3</v>
      </c>
      <c r="G134" s="56"/>
    </row>
    <row r="135" spans="1:7" x14ac:dyDescent="0.25">
      <c r="A135" s="41" t="s">
        <v>1716</v>
      </c>
      <c r="B135" s="18"/>
      <c r="C135" s="18"/>
      <c r="D135" s="25">
        <v>-2750</v>
      </c>
      <c r="E135" s="12">
        <v>-213.43</v>
      </c>
      <c r="F135" s="13">
        <v>-4.1949999999999999E-3</v>
      </c>
      <c r="G135" s="56"/>
    </row>
    <row r="136" spans="1:7" x14ac:dyDescent="0.25">
      <c r="A136" s="41" t="s">
        <v>1659</v>
      </c>
      <c r="B136" s="18"/>
      <c r="C136" s="18"/>
      <c r="D136" s="25">
        <v>-81375</v>
      </c>
      <c r="E136" s="12">
        <v>-228.66</v>
      </c>
      <c r="F136" s="13">
        <v>-4.4949999999999999E-3</v>
      </c>
      <c r="G136" s="56"/>
    </row>
    <row r="137" spans="1:7" x14ac:dyDescent="0.25">
      <c r="A137" s="41" t="s">
        <v>1718</v>
      </c>
      <c r="B137" s="18"/>
      <c r="C137" s="18"/>
      <c r="D137" s="25">
        <v>-46000</v>
      </c>
      <c r="E137" s="12">
        <v>-256.82</v>
      </c>
      <c r="F137" s="13">
        <v>-5.0480000000000004E-3</v>
      </c>
      <c r="G137" s="56"/>
    </row>
    <row r="138" spans="1:7" x14ac:dyDescent="0.25">
      <c r="A138" s="41" t="s">
        <v>1668</v>
      </c>
      <c r="B138" s="18"/>
      <c r="C138" s="18"/>
      <c r="D138" s="25">
        <v>-11100</v>
      </c>
      <c r="E138" s="12">
        <v>-280.91000000000003</v>
      </c>
      <c r="F138" s="13">
        <v>-5.522E-3</v>
      </c>
      <c r="G138" s="56"/>
    </row>
    <row r="139" spans="1:7" x14ac:dyDescent="0.25">
      <c r="A139" s="41" t="s">
        <v>1618</v>
      </c>
      <c r="B139" s="18"/>
      <c r="C139" s="18"/>
      <c r="D139" s="25">
        <v>-17400</v>
      </c>
      <c r="E139" s="12">
        <v>-293.74</v>
      </c>
      <c r="F139" s="13">
        <v>-5.7739999999999996E-3</v>
      </c>
      <c r="G139" s="56"/>
    </row>
    <row r="140" spans="1:7" x14ac:dyDescent="0.25">
      <c r="A140" s="41" t="s">
        <v>1652</v>
      </c>
      <c r="B140" s="18"/>
      <c r="C140" s="18"/>
      <c r="D140" s="25">
        <v>-38250</v>
      </c>
      <c r="E140" s="12">
        <v>-303.20999999999998</v>
      </c>
      <c r="F140" s="13">
        <v>-5.96E-3</v>
      </c>
      <c r="G140" s="56"/>
    </row>
    <row r="141" spans="1:7" x14ac:dyDescent="0.25">
      <c r="A141" s="41" t="s">
        <v>1672</v>
      </c>
      <c r="B141" s="18"/>
      <c r="C141" s="18"/>
      <c r="D141" s="25">
        <v>-152500</v>
      </c>
      <c r="E141" s="12">
        <v>-313.62</v>
      </c>
      <c r="F141" s="13">
        <v>-6.1650000000000003E-3</v>
      </c>
      <c r="G141" s="56"/>
    </row>
    <row r="142" spans="1:7" x14ac:dyDescent="0.25">
      <c r="A142" s="41" t="s">
        <v>1724</v>
      </c>
      <c r="B142" s="18"/>
      <c r="C142" s="18"/>
      <c r="D142" s="25">
        <v>-10500</v>
      </c>
      <c r="E142" s="12">
        <v>-331.29</v>
      </c>
      <c r="F142" s="13">
        <v>-6.5120000000000004E-3</v>
      </c>
      <c r="G142" s="56"/>
    </row>
    <row r="143" spans="1:7" x14ac:dyDescent="0.25">
      <c r="A143" s="41" t="s">
        <v>1710</v>
      </c>
      <c r="B143" s="18"/>
      <c r="C143" s="18"/>
      <c r="D143" s="25">
        <v>-3520000</v>
      </c>
      <c r="E143" s="12">
        <v>-367.84</v>
      </c>
      <c r="F143" s="13">
        <v>-7.2309999999999996E-3</v>
      </c>
      <c r="G143" s="56"/>
    </row>
    <row r="144" spans="1:7" x14ac:dyDescent="0.25">
      <c r="A144" s="41" t="s">
        <v>1714</v>
      </c>
      <c r="B144" s="18"/>
      <c r="C144" s="18"/>
      <c r="D144" s="25">
        <v>-19600</v>
      </c>
      <c r="E144" s="12">
        <v>-380.42</v>
      </c>
      <c r="F144" s="13">
        <v>-7.4780000000000003E-3</v>
      </c>
      <c r="G144" s="56"/>
    </row>
    <row r="145" spans="1:7" x14ac:dyDescent="0.25">
      <c r="A145" s="41" t="s">
        <v>1712</v>
      </c>
      <c r="B145" s="18"/>
      <c r="C145" s="18"/>
      <c r="D145" s="25">
        <v>-9000</v>
      </c>
      <c r="E145" s="12">
        <v>-400.55</v>
      </c>
      <c r="F145" s="13">
        <v>-7.8740000000000008E-3</v>
      </c>
      <c r="G145" s="56"/>
    </row>
    <row r="146" spans="1:7" x14ac:dyDescent="0.25">
      <c r="A146" s="41" t="s">
        <v>1725</v>
      </c>
      <c r="B146" s="18"/>
      <c r="C146" s="18"/>
      <c r="D146" s="25">
        <v>-13750</v>
      </c>
      <c r="E146" s="12">
        <v>-409.37</v>
      </c>
      <c r="F146" s="13">
        <v>-8.0470000000000003E-3</v>
      </c>
      <c r="G146" s="56"/>
    </row>
    <row r="147" spans="1:7" x14ac:dyDescent="0.25">
      <c r="A147" s="41" t="s">
        <v>1639</v>
      </c>
      <c r="B147" s="18"/>
      <c r="C147" s="18"/>
      <c r="D147" s="25">
        <v>-213750</v>
      </c>
      <c r="E147" s="12">
        <v>-440.3</v>
      </c>
      <c r="F147" s="13">
        <v>-8.6560000000000005E-3</v>
      </c>
      <c r="G147" s="56"/>
    </row>
    <row r="148" spans="1:7" x14ac:dyDescent="0.25">
      <c r="A148" s="41" t="s">
        <v>1636</v>
      </c>
      <c r="B148" s="18"/>
      <c r="C148" s="18"/>
      <c r="D148" s="25">
        <v>-81840</v>
      </c>
      <c r="E148" s="12">
        <v>-512.6</v>
      </c>
      <c r="F148" s="13">
        <v>-1.0076999999999999E-2</v>
      </c>
      <c r="G148" s="56"/>
    </row>
    <row r="149" spans="1:7" x14ac:dyDescent="0.25">
      <c r="A149" s="41" t="s">
        <v>1722</v>
      </c>
      <c r="B149" s="18"/>
      <c r="C149" s="18"/>
      <c r="D149" s="25">
        <v>-36500</v>
      </c>
      <c r="E149" s="12">
        <v>-531.35</v>
      </c>
      <c r="F149" s="13">
        <v>-1.0444999999999999E-2</v>
      </c>
      <c r="G149" s="56"/>
    </row>
    <row r="150" spans="1:7" x14ac:dyDescent="0.25">
      <c r="A150" s="41" t="s">
        <v>1721</v>
      </c>
      <c r="B150" s="18"/>
      <c r="C150" s="18"/>
      <c r="D150" s="25">
        <v>-110400</v>
      </c>
      <c r="E150" s="12">
        <v>-565.14</v>
      </c>
      <c r="F150" s="13">
        <v>-1.111E-2</v>
      </c>
      <c r="G150" s="56"/>
    </row>
    <row r="151" spans="1:7" x14ac:dyDescent="0.25">
      <c r="A151" s="41" t="s">
        <v>1708</v>
      </c>
      <c r="B151" s="18"/>
      <c r="C151" s="18"/>
      <c r="D151" s="25">
        <v>-190575</v>
      </c>
      <c r="E151" s="12">
        <v>-572.20000000000005</v>
      </c>
      <c r="F151" s="13">
        <v>-1.1249E-2</v>
      </c>
      <c r="G151" s="56"/>
    </row>
    <row r="152" spans="1:7" x14ac:dyDescent="0.25">
      <c r="A152" s="41" t="s">
        <v>1711</v>
      </c>
      <c r="B152" s="18"/>
      <c r="C152" s="18"/>
      <c r="D152" s="25">
        <v>-132000</v>
      </c>
      <c r="E152" s="12">
        <v>-588.39</v>
      </c>
      <c r="F152" s="13">
        <v>-1.1566999999999999E-2</v>
      </c>
      <c r="G152" s="56"/>
    </row>
    <row r="153" spans="1:7" x14ac:dyDescent="0.25">
      <c r="A153" s="41" t="s">
        <v>1674</v>
      </c>
      <c r="B153" s="18"/>
      <c r="C153" s="18"/>
      <c r="D153" s="25">
        <v>-48750</v>
      </c>
      <c r="E153" s="12">
        <v>-605.72</v>
      </c>
      <c r="F153" s="13">
        <v>-1.1906999999999999E-2</v>
      </c>
      <c r="G153" s="56"/>
    </row>
    <row r="154" spans="1:7" x14ac:dyDescent="0.25">
      <c r="A154" s="41" t="s">
        <v>1682</v>
      </c>
      <c r="B154" s="18"/>
      <c r="C154" s="18"/>
      <c r="D154" s="25">
        <v>-438000</v>
      </c>
      <c r="E154" s="12">
        <v>-887.39</v>
      </c>
      <c r="F154" s="13">
        <v>-1.7444999999999999E-2</v>
      </c>
      <c r="G154" s="56"/>
    </row>
    <row r="155" spans="1:7" x14ac:dyDescent="0.25">
      <c r="A155" s="41" t="s">
        <v>1727</v>
      </c>
      <c r="B155" s="18"/>
      <c r="C155" s="18"/>
      <c r="D155" s="25">
        <v>-55550</v>
      </c>
      <c r="E155" s="12">
        <v>-970.07</v>
      </c>
      <c r="F155" s="13">
        <v>-1.907E-2</v>
      </c>
      <c r="G155" s="56"/>
    </row>
    <row r="156" spans="1:7" x14ac:dyDescent="0.25">
      <c r="A156" s="41" t="s">
        <v>1650</v>
      </c>
      <c r="B156" s="18"/>
      <c r="C156" s="18"/>
      <c r="D156" s="25">
        <v>-530000</v>
      </c>
      <c r="E156" s="12">
        <v>-1046.43</v>
      </c>
      <c r="F156" s="13">
        <v>-2.0570999999999999E-2</v>
      </c>
      <c r="G156" s="56"/>
    </row>
    <row r="157" spans="1:7" x14ac:dyDescent="0.25">
      <c r="A157" s="41" t="s">
        <v>1717</v>
      </c>
      <c r="B157" s="18"/>
      <c r="C157" s="18"/>
      <c r="D157" s="25">
        <v>-57600</v>
      </c>
      <c r="E157" s="12">
        <v>-1076.98</v>
      </c>
      <c r="F157" s="13">
        <v>-2.1172E-2</v>
      </c>
      <c r="G157" s="56"/>
    </row>
    <row r="158" spans="1:7" x14ac:dyDescent="0.25">
      <c r="A158" s="41" t="s">
        <v>1726</v>
      </c>
      <c r="B158" s="18"/>
      <c r="C158" s="18"/>
      <c r="D158" s="25">
        <v>-25550</v>
      </c>
      <c r="E158" s="12">
        <v>-1096.04</v>
      </c>
      <c r="F158" s="13">
        <v>-2.1547E-2</v>
      </c>
      <c r="G158" s="56"/>
    </row>
    <row r="159" spans="1:7" x14ac:dyDescent="0.25">
      <c r="A159" s="41" t="s">
        <v>1689</v>
      </c>
      <c r="B159" s="18"/>
      <c r="C159" s="18"/>
      <c r="D159" s="25">
        <v>-247800</v>
      </c>
      <c r="E159" s="12">
        <v>-1271.46</v>
      </c>
      <c r="F159" s="13">
        <v>-2.4995E-2</v>
      </c>
      <c r="G159" s="56"/>
    </row>
    <row r="160" spans="1:7" x14ac:dyDescent="0.25">
      <c r="A160" s="41" t="s">
        <v>1646</v>
      </c>
      <c r="B160" s="18"/>
      <c r="C160" s="18"/>
      <c r="D160" s="25">
        <v>-234900</v>
      </c>
      <c r="E160" s="12">
        <v>-1494.43</v>
      </c>
      <c r="F160" s="13">
        <v>-2.9378999999999999E-2</v>
      </c>
      <c r="G160" s="56"/>
    </row>
    <row r="161" spans="1:7" x14ac:dyDescent="0.25">
      <c r="A161" s="41" t="s">
        <v>2100</v>
      </c>
      <c r="B161" s="18"/>
      <c r="C161" s="18"/>
      <c r="D161" s="25">
        <v>-2062500</v>
      </c>
      <c r="E161" s="12">
        <v>-1521.51</v>
      </c>
      <c r="F161" s="13">
        <v>-2.9911E-2</v>
      </c>
      <c r="G161" s="56"/>
    </row>
    <row r="162" spans="1:7" x14ac:dyDescent="0.25">
      <c r="A162" s="41" t="s">
        <v>1623</v>
      </c>
      <c r="B162" s="18"/>
      <c r="C162" s="18"/>
      <c r="D162" s="25">
        <v>-136000</v>
      </c>
      <c r="E162" s="12">
        <v>-1980.64</v>
      </c>
      <c r="F162" s="13">
        <v>-3.8936999999999999E-2</v>
      </c>
      <c r="G162" s="56"/>
    </row>
    <row r="163" spans="1:7" x14ac:dyDescent="0.25">
      <c r="A163" s="41" t="s">
        <v>1687</v>
      </c>
      <c r="B163" s="18"/>
      <c r="C163" s="18"/>
      <c r="D163" s="25">
        <v>-741000</v>
      </c>
      <c r="E163" s="12">
        <v>-2610.17</v>
      </c>
      <c r="F163" s="13">
        <v>-5.1312999999999998E-2</v>
      </c>
      <c r="G163" s="56"/>
    </row>
    <row r="164" spans="1:7" x14ac:dyDescent="0.25">
      <c r="A164" s="57" t="s">
        <v>130</v>
      </c>
      <c r="B164" s="19"/>
      <c r="C164" s="19"/>
      <c r="D164" s="10"/>
      <c r="E164" s="26">
        <v>-22527.48</v>
      </c>
      <c r="F164" s="27">
        <v>-0.44284899999999999</v>
      </c>
      <c r="G164" s="58"/>
    </row>
    <row r="165" spans="1:7" x14ac:dyDescent="0.25">
      <c r="A165" s="41"/>
      <c r="B165" s="18"/>
      <c r="C165" s="18"/>
      <c r="D165" s="7"/>
      <c r="E165" s="8"/>
      <c r="F165" s="9"/>
      <c r="G165" s="56"/>
    </row>
    <row r="166" spans="1:7" x14ac:dyDescent="0.25">
      <c r="A166" s="41"/>
      <c r="B166" s="18"/>
      <c r="C166" s="18"/>
      <c r="D166" s="7"/>
      <c r="E166" s="8"/>
      <c r="F166" s="9"/>
      <c r="G166" s="56"/>
    </row>
    <row r="167" spans="1:7" x14ac:dyDescent="0.25">
      <c r="A167" s="41"/>
      <c r="B167" s="18"/>
      <c r="C167" s="18"/>
      <c r="D167" s="7"/>
      <c r="E167" s="8"/>
      <c r="F167" s="9"/>
      <c r="G167" s="56"/>
    </row>
    <row r="168" spans="1:7" x14ac:dyDescent="0.25">
      <c r="A168" s="59" t="s">
        <v>142</v>
      </c>
      <c r="B168" s="38"/>
      <c r="C168" s="38"/>
      <c r="D168" s="39"/>
      <c r="E168" s="26">
        <v>-22527.48</v>
      </c>
      <c r="F168" s="27">
        <v>-0.44284899999999999</v>
      </c>
      <c r="G168" s="58"/>
    </row>
    <row r="169" spans="1:7" x14ac:dyDescent="0.25">
      <c r="A169" s="41"/>
      <c r="B169" s="18"/>
      <c r="C169" s="18"/>
      <c r="D169" s="7"/>
      <c r="E169" s="8"/>
      <c r="F169" s="9"/>
      <c r="G169" s="56"/>
    </row>
    <row r="170" spans="1:7" x14ac:dyDescent="0.25">
      <c r="A170" s="57" t="s">
        <v>128</v>
      </c>
      <c r="B170" s="18"/>
      <c r="C170" s="18"/>
      <c r="D170" s="7"/>
      <c r="E170" s="8"/>
      <c r="F170" s="9"/>
      <c r="G170" s="56"/>
    </row>
    <row r="171" spans="1:7" x14ac:dyDescent="0.25">
      <c r="A171" s="57" t="s">
        <v>265</v>
      </c>
      <c r="B171" s="18"/>
      <c r="C171" s="18"/>
      <c r="D171" s="7"/>
      <c r="E171" s="8"/>
      <c r="F171" s="9"/>
      <c r="G171" s="56"/>
    </row>
    <row r="172" spans="1:7" x14ac:dyDescent="0.25">
      <c r="A172" s="41" t="s">
        <v>1841</v>
      </c>
      <c r="B172" s="18" t="s">
        <v>1842</v>
      </c>
      <c r="C172" s="18" t="s">
        <v>271</v>
      </c>
      <c r="D172" s="7">
        <v>2500000</v>
      </c>
      <c r="E172" s="8">
        <v>2472.3200000000002</v>
      </c>
      <c r="F172" s="9">
        <v>4.8599999999999997E-2</v>
      </c>
      <c r="G172" s="56">
        <v>8.0824999999999994E-2</v>
      </c>
    </row>
    <row r="173" spans="1:7" x14ac:dyDescent="0.25">
      <c r="A173" s="41" t="s">
        <v>812</v>
      </c>
      <c r="B173" s="18" t="s">
        <v>813</v>
      </c>
      <c r="C173" s="18" t="s">
        <v>271</v>
      </c>
      <c r="D173" s="7">
        <v>500000</v>
      </c>
      <c r="E173" s="8">
        <v>499.19</v>
      </c>
      <c r="F173" s="9">
        <v>9.7999999999999997E-3</v>
      </c>
      <c r="G173" s="56">
        <v>7.5149999999999995E-2</v>
      </c>
    </row>
    <row r="174" spans="1:7" x14ac:dyDescent="0.25">
      <c r="A174" s="57" t="s">
        <v>130</v>
      </c>
      <c r="B174" s="19"/>
      <c r="C174" s="19"/>
      <c r="D174" s="10"/>
      <c r="E174" s="21">
        <v>2971.51</v>
      </c>
      <c r="F174" s="22">
        <v>5.8400000000000001E-2</v>
      </c>
      <c r="G174" s="58"/>
    </row>
    <row r="175" spans="1:7" x14ac:dyDescent="0.25">
      <c r="A175" s="41"/>
      <c r="B175" s="18"/>
      <c r="C175" s="18"/>
      <c r="D175" s="7"/>
      <c r="E175" s="8"/>
      <c r="F175" s="9"/>
      <c r="G175" s="56"/>
    </row>
    <row r="176" spans="1:7" x14ac:dyDescent="0.25">
      <c r="A176" s="57" t="s">
        <v>131</v>
      </c>
      <c r="B176" s="18"/>
      <c r="C176" s="18"/>
      <c r="D176" s="7"/>
      <c r="E176" s="8"/>
      <c r="F176" s="9"/>
      <c r="G176" s="56"/>
    </row>
    <row r="177" spans="1:7" x14ac:dyDescent="0.25">
      <c r="A177" s="41" t="s">
        <v>686</v>
      </c>
      <c r="B177" s="18" t="s">
        <v>687</v>
      </c>
      <c r="C177" s="18" t="s">
        <v>134</v>
      </c>
      <c r="D177" s="7">
        <v>2500000</v>
      </c>
      <c r="E177" s="8">
        <v>2580.5100000000002</v>
      </c>
      <c r="F177" s="9">
        <v>5.0700000000000002E-2</v>
      </c>
      <c r="G177" s="56">
        <v>6.8609083959999997E-2</v>
      </c>
    </row>
    <row r="178" spans="1:7" x14ac:dyDescent="0.25">
      <c r="A178" s="41" t="s">
        <v>928</v>
      </c>
      <c r="B178" s="18" t="s">
        <v>929</v>
      </c>
      <c r="C178" s="18" t="s">
        <v>134</v>
      </c>
      <c r="D178" s="7">
        <v>2500000</v>
      </c>
      <c r="E178" s="8">
        <v>2568.66</v>
      </c>
      <c r="F178" s="9">
        <v>5.0500000000000003E-2</v>
      </c>
      <c r="G178" s="56">
        <v>6.8757947055999996E-2</v>
      </c>
    </row>
    <row r="179" spans="1:7" x14ac:dyDescent="0.25">
      <c r="A179" s="41" t="s">
        <v>750</v>
      </c>
      <c r="B179" s="18" t="s">
        <v>751</v>
      </c>
      <c r="C179" s="18" t="s">
        <v>134</v>
      </c>
      <c r="D179" s="7">
        <v>2500000</v>
      </c>
      <c r="E179" s="8">
        <v>2530.0700000000002</v>
      </c>
      <c r="F179" s="9">
        <v>4.9700000000000001E-2</v>
      </c>
      <c r="G179" s="56">
        <v>6.7818422609000006E-2</v>
      </c>
    </row>
    <row r="180" spans="1:7" x14ac:dyDescent="0.25">
      <c r="A180" s="41" t="s">
        <v>498</v>
      </c>
      <c r="B180" s="18" t="s">
        <v>499</v>
      </c>
      <c r="C180" s="18" t="s">
        <v>134</v>
      </c>
      <c r="D180" s="7">
        <v>1000000</v>
      </c>
      <c r="E180" s="8">
        <v>1016.36</v>
      </c>
      <c r="F180" s="9">
        <v>0.02</v>
      </c>
      <c r="G180" s="56">
        <v>6.7871124261999996E-2</v>
      </c>
    </row>
    <row r="181" spans="1:7" x14ac:dyDescent="0.25">
      <c r="A181" s="57" t="s">
        <v>130</v>
      </c>
      <c r="B181" s="19"/>
      <c r="C181" s="19"/>
      <c r="D181" s="10"/>
      <c r="E181" s="21">
        <v>8695.6</v>
      </c>
      <c r="F181" s="22">
        <v>0.1709</v>
      </c>
      <c r="G181" s="58"/>
    </row>
    <row r="182" spans="1:7" x14ac:dyDescent="0.25">
      <c r="A182" s="41"/>
      <c r="B182" s="18"/>
      <c r="C182" s="18"/>
      <c r="D182" s="7"/>
      <c r="E182" s="8"/>
      <c r="F182" s="9"/>
      <c r="G182" s="56"/>
    </row>
    <row r="183" spans="1:7" x14ac:dyDescent="0.25">
      <c r="A183" s="57" t="s">
        <v>140</v>
      </c>
      <c r="B183" s="18"/>
      <c r="C183" s="18"/>
      <c r="D183" s="7"/>
      <c r="E183" s="8"/>
      <c r="F183" s="9"/>
      <c r="G183" s="56"/>
    </row>
    <row r="184" spans="1:7" x14ac:dyDescent="0.25">
      <c r="A184" s="57" t="s">
        <v>130</v>
      </c>
      <c r="B184" s="18"/>
      <c r="C184" s="18"/>
      <c r="D184" s="7"/>
      <c r="E184" s="23" t="s">
        <v>127</v>
      </c>
      <c r="F184" s="24" t="s">
        <v>127</v>
      </c>
      <c r="G184" s="56"/>
    </row>
    <row r="185" spans="1:7" x14ac:dyDescent="0.25">
      <c r="A185" s="41"/>
      <c r="B185" s="18"/>
      <c r="C185" s="18"/>
      <c r="D185" s="7"/>
      <c r="E185" s="8"/>
      <c r="F185" s="9"/>
      <c r="G185" s="56"/>
    </row>
    <row r="186" spans="1:7" x14ac:dyDescent="0.25">
      <c r="A186" s="57" t="s">
        <v>141</v>
      </c>
      <c r="B186" s="18"/>
      <c r="C186" s="18"/>
      <c r="D186" s="7"/>
      <c r="E186" s="8"/>
      <c r="F186" s="9"/>
      <c r="G186" s="56"/>
    </row>
    <row r="187" spans="1:7" x14ac:dyDescent="0.25">
      <c r="A187" s="57" t="s">
        <v>130</v>
      </c>
      <c r="B187" s="18"/>
      <c r="C187" s="18"/>
      <c r="D187" s="7"/>
      <c r="E187" s="23" t="s">
        <v>127</v>
      </c>
      <c r="F187" s="24" t="s">
        <v>127</v>
      </c>
      <c r="G187" s="56"/>
    </row>
    <row r="188" spans="1:7" x14ac:dyDescent="0.25">
      <c r="A188" s="41"/>
      <c r="B188" s="18"/>
      <c r="C188" s="18"/>
      <c r="D188" s="7"/>
      <c r="E188" s="8"/>
      <c r="F188" s="9"/>
      <c r="G188" s="56"/>
    </row>
    <row r="189" spans="1:7" x14ac:dyDescent="0.25">
      <c r="A189" s="59" t="s">
        <v>142</v>
      </c>
      <c r="B189" s="38"/>
      <c r="C189" s="38"/>
      <c r="D189" s="39"/>
      <c r="E189" s="21">
        <v>11667.11</v>
      </c>
      <c r="F189" s="22">
        <v>0.2293</v>
      </c>
      <c r="G189" s="58"/>
    </row>
    <row r="190" spans="1:7" x14ac:dyDescent="0.25">
      <c r="A190" s="41"/>
      <c r="B190" s="18"/>
      <c r="C190" s="18"/>
      <c r="D190" s="7"/>
      <c r="E190" s="8"/>
      <c r="F190" s="9"/>
      <c r="G190" s="56"/>
    </row>
    <row r="191" spans="1:7" x14ac:dyDescent="0.25">
      <c r="A191" s="57" t="s">
        <v>216</v>
      </c>
      <c r="B191" s="18"/>
      <c r="C191" s="18"/>
      <c r="D191" s="7"/>
      <c r="E191" s="8"/>
      <c r="F191" s="9"/>
      <c r="G191" s="56"/>
    </row>
    <row r="192" spans="1:7" x14ac:dyDescent="0.25">
      <c r="A192" s="41" t="s">
        <v>217</v>
      </c>
      <c r="B192" s="18"/>
      <c r="C192" s="18"/>
      <c r="D192" s="7"/>
      <c r="E192" s="8">
        <v>1179.79</v>
      </c>
      <c r="F192" s="9">
        <v>2.3199999999999998E-2</v>
      </c>
      <c r="G192" s="56">
        <v>6.6513000000000003E-2</v>
      </c>
    </row>
    <row r="193" spans="1:7" x14ac:dyDescent="0.25">
      <c r="A193" s="57" t="s">
        <v>130</v>
      </c>
      <c r="B193" s="19"/>
      <c r="C193" s="19"/>
      <c r="D193" s="10"/>
      <c r="E193" s="21">
        <v>1179.79</v>
      </c>
      <c r="F193" s="22">
        <v>2.3199999999999998E-2</v>
      </c>
      <c r="G193" s="58"/>
    </row>
    <row r="194" spans="1:7" x14ac:dyDescent="0.25">
      <c r="A194" s="41"/>
      <c r="B194" s="18"/>
      <c r="C194" s="18"/>
      <c r="D194" s="7"/>
      <c r="E194" s="8"/>
      <c r="F194" s="9"/>
      <c r="G194" s="56"/>
    </row>
    <row r="195" spans="1:7" x14ac:dyDescent="0.25">
      <c r="A195" s="59" t="s">
        <v>142</v>
      </c>
      <c r="B195" s="38"/>
      <c r="C195" s="38"/>
      <c r="D195" s="39"/>
      <c r="E195" s="21">
        <v>1179.79</v>
      </c>
      <c r="F195" s="22">
        <v>2.3199999999999998E-2</v>
      </c>
      <c r="G195" s="58"/>
    </row>
    <row r="196" spans="1:7" x14ac:dyDescent="0.25">
      <c r="A196" s="41" t="s">
        <v>218</v>
      </c>
      <c r="B196" s="18"/>
      <c r="C196" s="18"/>
      <c r="D196" s="7"/>
      <c r="E196" s="8">
        <v>188.98264140000001</v>
      </c>
      <c r="F196" s="9">
        <v>3.715E-3</v>
      </c>
      <c r="G196" s="56"/>
    </row>
    <row r="197" spans="1:7" x14ac:dyDescent="0.25">
      <c r="A197" s="41" t="s">
        <v>219</v>
      </c>
      <c r="B197" s="18"/>
      <c r="C197" s="18"/>
      <c r="D197" s="7"/>
      <c r="E197" s="8">
        <v>2388.0873585999998</v>
      </c>
      <c r="F197" s="9">
        <v>4.7085000000000002E-2</v>
      </c>
      <c r="G197" s="56">
        <v>6.6513000000000003E-2</v>
      </c>
    </row>
    <row r="198" spans="1:7" x14ac:dyDescent="0.25">
      <c r="A198" s="60" t="s">
        <v>220</v>
      </c>
      <c r="B198" s="20"/>
      <c r="C198" s="20"/>
      <c r="D198" s="14"/>
      <c r="E198" s="15">
        <v>50866.85</v>
      </c>
      <c r="F198" s="16">
        <v>1</v>
      </c>
      <c r="G198" s="61"/>
    </row>
    <row r="199" spans="1:7" x14ac:dyDescent="0.25">
      <c r="A199" s="42"/>
      <c r="G199" s="48"/>
    </row>
    <row r="200" spans="1:7" x14ac:dyDescent="0.25">
      <c r="A200" s="62" t="s">
        <v>1764</v>
      </c>
      <c r="G200" s="48"/>
    </row>
    <row r="201" spans="1:7" x14ac:dyDescent="0.25">
      <c r="A201" s="62" t="s">
        <v>222</v>
      </c>
      <c r="G201" s="48"/>
    </row>
    <row r="202" spans="1:7" x14ac:dyDescent="0.25">
      <c r="A202" s="42"/>
      <c r="G202" s="48"/>
    </row>
    <row r="203" spans="1:7" x14ac:dyDescent="0.25">
      <c r="A203" s="62" t="s">
        <v>232</v>
      </c>
      <c r="G203" s="48"/>
    </row>
    <row r="204" spans="1:7" x14ac:dyDescent="0.25">
      <c r="A204" s="43" t="s">
        <v>233</v>
      </c>
      <c r="B204" s="3" t="s">
        <v>127</v>
      </c>
      <c r="G204" s="48"/>
    </row>
    <row r="205" spans="1:7" x14ac:dyDescent="0.25">
      <c r="A205" s="42" t="s">
        <v>234</v>
      </c>
      <c r="G205" s="48"/>
    </row>
    <row r="206" spans="1:7" x14ac:dyDescent="0.25">
      <c r="A206" s="42" t="s">
        <v>235</v>
      </c>
      <c r="B206" s="3" t="s">
        <v>236</v>
      </c>
      <c r="C206" s="3" t="s">
        <v>236</v>
      </c>
      <c r="G206" s="48"/>
    </row>
    <row r="207" spans="1:7" x14ac:dyDescent="0.25">
      <c r="A207" s="42"/>
      <c r="B207" s="63">
        <v>45382</v>
      </c>
      <c r="C207" s="63">
        <v>45565</v>
      </c>
      <c r="G207" s="48"/>
    </row>
    <row r="208" spans="1:7" x14ac:dyDescent="0.25">
      <c r="A208" s="42" t="s">
        <v>238</v>
      </c>
      <c r="B208">
        <v>24.042200000000001</v>
      </c>
      <c r="C208">
        <v>26.362300000000001</v>
      </c>
      <c r="E208" s="2"/>
      <c r="G208" s="64"/>
    </row>
    <row r="209" spans="1:7" x14ac:dyDescent="0.25">
      <c r="A209" s="42" t="s">
        <v>240</v>
      </c>
      <c r="B209">
        <v>24.034099999999999</v>
      </c>
      <c r="C209">
        <v>26.352799999999998</v>
      </c>
      <c r="E209" s="2"/>
      <c r="G209" s="64"/>
    </row>
    <row r="210" spans="1:7" x14ac:dyDescent="0.25">
      <c r="A210" s="42" t="s">
        <v>241</v>
      </c>
      <c r="B210">
        <v>17.470700000000001</v>
      </c>
      <c r="C210">
        <v>19.156300000000002</v>
      </c>
      <c r="E210" s="2"/>
      <c r="G210" s="64"/>
    </row>
    <row r="211" spans="1:7" x14ac:dyDescent="0.25">
      <c r="A211" s="42" t="s">
        <v>706</v>
      </c>
      <c r="B211">
        <v>15.2433</v>
      </c>
      <c r="C211">
        <v>16.214600000000001</v>
      </c>
      <c r="E211" s="2"/>
      <c r="G211" s="64"/>
    </row>
    <row r="212" spans="1:7" x14ac:dyDescent="0.25">
      <c r="A212" s="42" t="s">
        <v>249</v>
      </c>
      <c r="B212">
        <v>22.067399999999999</v>
      </c>
      <c r="C212">
        <v>24.0778</v>
      </c>
      <c r="E212" s="2"/>
      <c r="G212" s="64"/>
    </row>
    <row r="213" spans="1:7" x14ac:dyDescent="0.25">
      <c r="A213" s="42" t="s">
        <v>709</v>
      </c>
      <c r="B213" s="71">
        <v>22.056000000000001</v>
      </c>
      <c r="C213" s="71">
        <v>24.065000000000001</v>
      </c>
      <c r="E213" s="2"/>
      <c r="G213" s="64"/>
    </row>
    <row r="214" spans="1:7" x14ac:dyDescent="0.25">
      <c r="A214" s="42" t="s">
        <v>710</v>
      </c>
      <c r="B214">
        <v>15.243600000000001</v>
      </c>
      <c r="C214">
        <v>16.632300000000001</v>
      </c>
      <c r="E214" s="2"/>
      <c r="G214" s="64"/>
    </row>
    <row r="215" spans="1:7" x14ac:dyDescent="0.25">
      <c r="A215" s="42" t="s">
        <v>711</v>
      </c>
      <c r="B215">
        <v>13.761900000000001</v>
      </c>
      <c r="C215">
        <v>14.517300000000001</v>
      </c>
      <c r="E215" s="2"/>
      <c r="G215" s="64"/>
    </row>
    <row r="216" spans="1:7" x14ac:dyDescent="0.25">
      <c r="A216" s="42"/>
      <c r="E216" s="2"/>
      <c r="G216" s="64"/>
    </row>
    <row r="217" spans="1:7" x14ac:dyDescent="0.25">
      <c r="A217" s="42" t="s">
        <v>713</v>
      </c>
      <c r="G217" s="48"/>
    </row>
    <row r="218" spans="1:7" x14ac:dyDescent="0.25">
      <c r="A218" s="42"/>
      <c r="G218" s="48"/>
    </row>
    <row r="219" spans="1:7" x14ac:dyDescent="0.25">
      <c r="A219" s="70" t="s">
        <v>714</v>
      </c>
      <c r="B219" s="44" t="s">
        <v>715</v>
      </c>
      <c r="C219" s="44" t="s">
        <v>716</v>
      </c>
      <c r="D219" s="44" t="s">
        <v>717</v>
      </c>
      <c r="G219" s="48"/>
    </row>
    <row r="220" spans="1:7" x14ac:dyDescent="0.25">
      <c r="A220" s="70" t="s">
        <v>720</v>
      </c>
      <c r="B220" s="44"/>
      <c r="C220" s="44">
        <v>0.48</v>
      </c>
      <c r="D220" s="44">
        <v>0.48</v>
      </c>
      <c r="G220" s="48"/>
    </row>
    <row r="221" spans="1:7" x14ac:dyDescent="0.25">
      <c r="A221" s="70" t="s">
        <v>724</v>
      </c>
      <c r="B221" s="44"/>
      <c r="C221" s="44">
        <v>0.48</v>
      </c>
      <c r="D221" s="44">
        <v>0.48</v>
      </c>
      <c r="G221" s="48"/>
    </row>
    <row r="222" spans="1:7" x14ac:dyDescent="0.25">
      <c r="A222" s="42"/>
      <c r="G222" s="48"/>
    </row>
    <row r="223" spans="1:7" x14ac:dyDescent="0.25">
      <c r="A223" s="42" t="s">
        <v>252</v>
      </c>
      <c r="B223" s="3" t="s">
        <v>127</v>
      </c>
      <c r="G223" s="48"/>
    </row>
    <row r="224" spans="1:7" ht="30" customHeight="1" x14ac:dyDescent="0.25">
      <c r="A224" s="43" t="s">
        <v>253</v>
      </c>
      <c r="B224" s="3" t="s">
        <v>127</v>
      </c>
      <c r="G224" s="48"/>
    </row>
    <row r="225" spans="1:7" ht="30" customHeight="1" x14ac:dyDescent="0.25">
      <c r="A225" s="43" t="s">
        <v>254</v>
      </c>
      <c r="B225" s="3" t="s">
        <v>127</v>
      </c>
      <c r="G225" s="48"/>
    </row>
    <row r="226" spans="1:7" x14ac:dyDescent="0.25">
      <c r="A226" s="42" t="s">
        <v>1259</v>
      </c>
      <c r="B226" s="65">
        <v>6.2949000000000002</v>
      </c>
      <c r="G226" s="48"/>
    </row>
    <row r="227" spans="1:7" ht="45" customHeight="1" x14ac:dyDescent="0.25">
      <c r="A227" s="43" t="s">
        <v>256</v>
      </c>
      <c r="B227" s="65">
        <v>77.871600000000001</v>
      </c>
      <c r="G227" s="48"/>
    </row>
    <row r="228" spans="1:7" ht="30" customHeight="1" x14ac:dyDescent="0.25">
      <c r="A228" s="43" t="s">
        <v>257</v>
      </c>
      <c r="B228" s="3" t="s">
        <v>127</v>
      </c>
      <c r="G228" s="48"/>
    </row>
    <row r="229" spans="1:7" ht="30" customHeight="1" x14ac:dyDescent="0.25">
      <c r="A229" s="43" t="s">
        <v>258</v>
      </c>
      <c r="B229" s="3" t="s">
        <v>127</v>
      </c>
      <c r="G229" s="48"/>
    </row>
    <row r="230" spans="1:7" x14ac:dyDescent="0.25">
      <c r="A230" s="42" t="s">
        <v>259</v>
      </c>
      <c r="B230" s="3" t="s">
        <v>127</v>
      </c>
      <c r="G230" s="48"/>
    </row>
    <row r="231" spans="1:7" ht="15.75" customHeight="1" thickBot="1" x14ac:dyDescent="0.3">
      <c r="A231" s="66" t="s">
        <v>260</v>
      </c>
      <c r="B231" s="67" t="s">
        <v>127</v>
      </c>
      <c r="C231" s="68"/>
      <c r="D231" s="68"/>
      <c r="E231" s="68"/>
      <c r="F231" s="68"/>
      <c r="G231" s="69"/>
    </row>
    <row r="233" spans="1:7" ht="69.95" customHeight="1" x14ac:dyDescent="0.25">
      <c r="A233" s="128" t="s">
        <v>261</v>
      </c>
      <c r="B233" s="128" t="s">
        <v>262</v>
      </c>
      <c r="C233" s="128" t="s">
        <v>5</v>
      </c>
      <c r="D233" s="128" t="s">
        <v>6</v>
      </c>
    </row>
    <row r="234" spans="1:7" ht="69.95" customHeight="1" x14ac:dyDescent="0.25">
      <c r="A234" s="128" t="s">
        <v>2101</v>
      </c>
      <c r="B234" s="128"/>
      <c r="C234" s="128" t="s">
        <v>65</v>
      </c>
      <c r="D234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78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2102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2103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1187</v>
      </c>
      <c r="B10" s="18" t="s">
        <v>1188</v>
      </c>
      <c r="C10" s="18" t="s">
        <v>1189</v>
      </c>
      <c r="D10" s="7">
        <v>530874</v>
      </c>
      <c r="E10" s="8">
        <v>6758.03</v>
      </c>
      <c r="F10" s="9">
        <v>7.2599999999999998E-2</v>
      </c>
      <c r="G10" s="56"/>
    </row>
    <row r="11" spans="1:8" x14ac:dyDescent="0.25">
      <c r="A11" s="41" t="s">
        <v>1263</v>
      </c>
      <c r="B11" s="18" t="s">
        <v>1264</v>
      </c>
      <c r="C11" s="18" t="s">
        <v>1189</v>
      </c>
      <c r="D11" s="7">
        <v>359113</v>
      </c>
      <c r="E11" s="8">
        <v>6220.02</v>
      </c>
      <c r="F11" s="9">
        <v>6.6799999999999998E-2</v>
      </c>
      <c r="G11" s="56"/>
    </row>
    <row r="12" spans="1:8" x14ac:dyDescent="0.25">
      <c r="A12" s="41" t="s">
        <v>1327</v>
      </c>
      <c r="B12" s="18" t="s">
        <v>1328</v>
      </c>
      <c r="C12" s="18" t="s">
        <v>1329</v>
      </c>
      <c r="D12" s="7">
        <v>75108</v>
      </c>
      <c r="E12" s="8">
        <v>5689.17</v>
      </c>
      <c r="F12" s="9">
        <v>6.1100000000000002E-2</v>
      </c>
      <c r="G12" s="56"/>
    </row>
    <row r="13" spans="1:8" x14ac:dyDescent="0.25">
      <c r="A13" s="41" t="s">
        <v>1276</v>
      </c>
      <c r="B13" s="18" t="s">
        <v>1277</v>
      </c>
      <c r="C13" s="18" t="s">
        <v>1267</v>
      </c>
      <c r="D13" s="7">
        <v>269626</v>
      </c>
      <c r="E13" s="8">
        <v>5057.1099999999997</v>
      </c>
      <c r="F13" s="9">
        <v>5.4300000000000001E-2</v>
      </c>
      <c r="G13" s="56"/>
    </row>
    <row r="14" spans="1:8" x14ac:dyDescent="0.25">
      <c r="A14" s="41" t="s">
        <v>1373</v>
      </c>
      <c r="B14" s="18" t="s">
        <v>1374</v>
      </c>
      <c r="C14" s="18" t="s">
        <v>1267</v>
      </c>
      <c r="D14" s="7">
        <v>91898</v>
      </c>
      <c r="E14" s="8">
        <v>5008.8100000000004</v>
      </c>
      <c r="F14" s="9">
        <v>5.3800000000000001E-2</v>
      </c>
      <c r="G14" s="56"/>
    </row>
    <row r="15" spans="1:8" x14ac:dyDescent="0.25">
      <c r="A15" s="41" t="s">
        <v>1221</v>
      </c>
      <c r="B15" s="18" t="s">
        <v>1222</v>
      </c>
      <c r="C15" s="18" t="s">
        <v>1223</v>
      </c>
      <c r="D15" s="7">
        <v>128534</v>
      </c>
      <c r="E15" s="8">
        <v>4724.33</v>
      </c>
      <c r="F15" s="9">
        <v>5.0799999999999998E-2</v>
      </c>
      <c r="G15" s="56"/>
    </row>
    <row r="16" spans="1:8" x14ac:dyDescent="0.25">
      <c r="A16" s="41" t="s">
        <v>1206</v>
      </c>
      <c r="B16" s="18" t="s">
        <v>1207</v>
      </c>
      <c r="C16" s="18" t="s">
        <v>1208</v>
      </c>
      <c r="D16" s="7">
        <v>138295</v>
      </c>
      <c r="E16" s="8">
        <v>4084.06</v>
      </c>
      <c r="F16" s="9">
        <v>4.3900000000000002E-2</v>
      </c>
      <c r="G16" s="56"/>
    </row>
    <row r="17" spans="1:7" x14ac:dyDescent="0.25">
      <c r="A17" s="41" t="s">
        <v>1178</v>
      </c>
      <c r="B17" s="18" t="s">
        <v>1179</v>
      </c>
      <c r="C17" s="18" t="s">
        <v>1180</v>
      </c>
      <c r="D17" s="7">
        <v>200022</v>
      </c>
      <c r="E17" s="8">
        <v>3853.82</v>
      </c>
      <c r="F17" s="9">
        <v>4.1399999999999999E-2</v>
      </c>
      <c r="G17" s="56"/>
    </row>
    <row r="18" spans="1:7" x14ac:dyDescent="0.25">
      <c r="A18" s="41" t="s">
        <v>1776</v>
      </c>
      <c r="B18" s="18" t="s">
        <v>1777</v>
      </c>
      <c r="C18" s="18" t="s">
        <v>1197</v>
      </c>
      <c r="D18" s="7">
        <v>587463</v>
      </c>
      <c r="E18" s="8">
        <v>3672.82</v>
      </c>
      <c r="F18" s="9">
        <v>3.95E-2</v>
      </c>
      <c r="G18" s="56"/>
    </row>
    <row r="19" spans="1:7" x14ac:dyDescent="0.25">
      <c r="A19" s="41" t="s">
        <v>1888</v>
      </c>
      <c r="B19" s="18" t="s">
        <v>1889</v>
      </c>
      <c r="C19" s="18" t="s">
        <v>1234</v>
      </c>
      <c r="D19" s="7">
        <v>75565</v>
      </c>
      <c r="E19" s="8">
        <v>3247.25</v>
      </c>
      <c r="F19" s="9">
        <v>3.49E-2</v>
      </c>
      <c r="G19" s="56"/>
    </row>
    <row r="20" spans="1:7" x14ac:dyDescent="0.25">
      <c r="A20" s="41" t="s">
        <v>1218</v>
      </c>
      <c r="B20" s="18" t="s">
        <v>1219</v>
      </c>
      <c r="C20" s="18" t="s">
        <v>1220</v>
      </c>
      <c r="D20" s="7">
        <v>82493</v>
      </c>
      <c r="E20" s="8">
        <v>3154.49</v>
      </c>
      <c r="F20" s="9">
        <v>3.39E-2</v>
      </c>
      <c r="G20" s="56"/>
    </row>
    <row r="21" spans="1:7" x14ac:dyDescent="0.25">
      <c r="A21" s="41" t="s">
        <v>1201</v>
      </c>
      <c r="B21" s="18" t="s">
        <v>1202</v>
      </c>
      <c r="C21" s="18" t="s">
        <v>1203</v>
      </c>
      <c r="D21" s="7">
        <v>699696</v>
      </c>
      <c r="E21" s="8">
        <v>3101.05</v>
      </c>
      <c r="F21" s="9">
        <v>3.3300000000000003E-2</v>
      </c>
      <c r="G21" s="56"/>
    </row>
    <row r="22" spans="1:7" x14ac:dyDescent="0.25">
      <c r="A22" s="41" t="s">
        <v>1311</v>
      </c>
      <c r="B22" s="18" t="s">
        <v>1312</v>
      </c>
      <c r="C22" s="18" t="s">
        <v>1220</v>
      </c>
      <c r="D22" s="7">
        <v>21659</v>
      </c>
      <c r="E22" s="8">
        <v>2989.58</v>
      </c>
      <c r="F22" s="9">
        <v>3.2099999999999997E-2</v>
      </c>
      <c r="G22" s="56"/>
    </row>
    <row r="23" spans="1:7" x14ac:dyDescent="0.25">
      <c r="A23" s="41" t="s">
        <v>1240</v>
      </c>
      <c r="B23" s="18" t="s">
        <v>1241</v>
      </c>
      <c r="C23" s="18" t="s">
        <v>1189</v>
      </c>
      <c r="D23" s="7">
        <v>376404</v>
      </c>
      <c r="E23" s="8">
        <v>2965.69</v>
      </c>
      <c r="F23" s="9">
        <v>3.1899999999999998E-2</v>
      </c>
      <c r="G23" s="56"/>
    </row>
    <row r="24" spans="1:7" x14ac:dyDescent="0.25">
      <c r="A24" s="41" t="s">
        <v>1363</v>
      </c>
      <c r="B24" s="18" t="s">
        <v>1364</v>
      </c>
      <c r="C24" s="18" t="s">
        <v>1283</v>
      </c>
      <c r="D24" s="7">
        <v>80243</v>
      </c>
      <c r="E24" s="8">
        <v>2870.25</v>
      </c>
      <c r="F24" s="9">
        <v>3.0800000000000001E-2</v>
      </c>
      <c r="G24" s="56"/>
    </row>
    <row r="25" spans="1:7" x14ac:dyDescent="0.25">
      <c r="A25" s="41" t="s">
        <v>1209</v>
      </c>
      <c r="B25" s="18" t="s">
        <v>1210</v>
      </c>
      <c r="C25" s="18" t="s">
        <v>1211</v>
      </c>
      <c r="D25" s="7">
        <v>23811</v>
      </c>
      <c r="E25" s="8">
        <v>2810.17</v>
      </c>
      <c r="F25" s="9">
        <v>3.0200000000000001E-2</v>
      </c>
      <c r="G25" s="56"/>
    </row>
    <row r="26" spans="1:7" x14ac:dyDescent="0.25">
      <c r="A26" s="41" t="s">
        <v>1375</v>
      </c>
      <c r="B26" s="18" t="s">
        <v>1376</v>
      </c>
      <c r="C26" s="18" t="s">
        <v>1283</v>
      </c>
      <c r="D26" s="7">
        <v>170554</v>
      </c>
      <c r="E26" s="8">
        <v>2742.51</v>
      </c>
      <c r="F26" s="9">
        <v>2.9499999999999998E-2</v>
      </c>
      <c r="G26" s="56"/>
    </row>
    <row r="27" spans="1:7" x14ac:dyDescent="0.25">
      <c r="A27" s="41" t="s">
        <v>1216</v>
      </c>
      <c r="B27" s="18" t="s">
        <v>1217</v>
      </c>
      <c r="C27" s="18" t="s">
        <v>1186</v>
      </c>
      <c r="D27" s="7">
        <v>92204</v>
      </c>
      <c r="E27" s="8">
        <v>2618.46</v>
      </c>
      <c r="F27" s="9">
        <v>2.81E-2</v>
      </c>
      <c r="G27" s="56"/>
    </row>
    <row r="28" spans="1:7" x14ac:dyDescent="0.25">
      <c r="A28" s="41" t="s">
        <v>1295</v>
      </c>
      <c r="B28" s="18" t="s">
        <v>1296</v>
      </c>
      <c r="C28" s="18" t="s">
        <v>1292</v>
      </c>
      <c r="D28" s="7">
        <v>889547</v>
      </c>
      <c r="E28" s="8">
        <v>2536.1</v>
      </c>
      <c r="F28" s="9">
        <v>2.7199999999999998E-2</v>
      </c>
      <c r="G28" s="56"/>
    </row>
    <row r="29" spans="1:7" x14ac:dyDescent="0.25">
      <c r="A29" s="41" t="s">
        <v>2005</v>
      </c>
      <c r="B29" s="18" t="s">
        <v>2006</v>
      </c>
      <c r="C29" s="18" t="s">
        <v>1391</v>
      </c>
      <c r="D29" s="7">
        <v>134971</v>
      </c>
      <c r="E29" s="8">
        <v>2421.7800000000002</v>
      </c>
      <c r="F29" s="9">
        <v>2.5999999999999999E-2</v>
      </c>
      <c r="G29" s="56"/>
    </row>
    <row r="30" spans="1:7" x14ac:dyDescent="0.25">
      <c r="A30" s="41" t="s">
        <v>1926</v>
      </c>
      <c r="B30" s="18" t="s">
        <v>1927</v>
      </c>
      <c r="C30" s="18" t="s">
        <v>1928</v>
      </c>
      <c r="D30" s="7">
        <v>141229</v>
      </c>
      <c r="E30" s="8">
        <v>2287.84</v>
      </c>
      <c r="F30" s="9">
        <v>2.46E-2</v>
      </c>
      <c r="G30" s="56"/>
    </row>
    <row r="31" spans="1:7" x14ac:dyDescent="0.25">
      <c r="A31" s="41" t="s">
        <v>1436</v>
      </c>
      <c r="B31" s="18" t="s">
        <v>1437</v>
      </c>
      <c r="C31" s="18" t="s">
        <v>1231</v>
      </c>
      <c r="D31" s="7">
        <v>26061</v>
      </c>
      <c r="E31" s="8">
        <v>2099.21</v>
      </c>
      <c r="F31" s="9">
        <v>2.2599999999999999E-2</v>
      </c>
      <c r="G31" s="56"/>
    </row>
    <row r="32" spans="1:7" x14ac:dyDescent="0.25">
      <c r="A32" s="41" t="s">
        <v>1527</v>
      </c>
      <c r="B32" s="18" t="s">
        <v>1528</v>
      </c>
      <c r="C32" s="18" t="s">
        <v>1319</v>
      </c>
      <c r="D32" s="7">
        <v>58670</v>
      </c>
      <c r="E32" s="8">
        <v>1854.53</v>
      </c>
      <c r="F32" s="9">
        <v>1.9900000000000001E-2</v>
      </c>
      <c r="G32" s="56"/>
    </row>
    <row r="33" spans="1:7" x14ac:dyDescent="0.25">
      <c r="A33" s="41" t="s">
        <v>1238</v>
      </c>
      <c r="B33" s="18" t="s">
        <v>1239</v>
      </c>
      <c r="C33" s="18" t="s">
        <v>1186</v>
      </c>
      <c r="D33" s="7">
        <v>187820</v>
      </c>
      <c r="E33" s="8">
        <v>1830.59</v>
      </c>
      <c r="F33" s="9">
        <v>1.9699999999999999E-2</v>
      </c>
      <c r="G33" s="56"/>
    </row>
    <row r="34" spans="1:7" x14ac:dyDescent="0.25">
      <c r="A34" s="41" t="s">
        <v>1242</v>
      </c>
      <c r="B34" s="18" t="s">
        <v>1243</v>
      </c>
      <c r="C34" s="18" t="s">
        <v>1189</v>
      </c>
      <c r="D34" s="7">
        <v>136576</v>
      </c>
      <c r="E34" s="8">
        <v>1682.89</v>
      </c>
      <c r="F34" s="9">
        <v>1.8100000000000002E-2</v>
      </c>
      <c r="G34" s="56"/>
    </row>
    <row r="35" spans="1:7" x14ac:dyDescent="0.25">
      <c r="A35" s="41" t="s">
        <v>1947</v>
      </c>
      <c r="B35" s="18" t="s">
        <v>1948</v>
      </c>
      <c r="C35" s="18" t="s">
        <v>1246</v>
      </c>
      <c r="D35" s="7">
        <v>68232</v>
      </c>
      <c r="E35" s="8">
        <v>1638.08</v>
      </c>
      <c r="F35" s="9">
        <v>1.7600000000000001E-2</v>
      </c>
      <c r="G35" s="56"/>
    </row>
    <row r="36" spans="1:7" x14ac:dyDescent="0.25">
      <c r="A36" s="41" t="s">
        <v>1909</v>
      </c>
      <c r="B36" s="18" t="s">
        <v>1910</v>
      </c>
      <c r="C36" s="18" t="s">
        <v>1283</v>
      </c>
      <c r="D36" s="7">
        <v>927649</v>
      </c>
      <c r="E36" s="8">
        <v>1429.14</v>
      </c>
      <c r="F36" s="9">
        <v>1.54E-2</v>
      </c>
      <c r="G36" s="56"/>
    </row>
    <row r="37" spans="1:7" x14ac:dyDescent="0.25">
      <c r="A37" s="41" t="s">
        <v>1937</v>
      </c>
      <c r="B37" s="18" t="s">
        <v>1938</v>
      </c>
      <c r="C37" s="18" t="s">
        <v>1220</v>
      </c>
      <c r="D37" s="7">
        <v>94496</v>
      </c>
      <c r="E37" s="8">
        <v>1385.22</v>
      </c>
      <c r="F37" s="9">
        <v>1.49E-2</v>
      </c>
      <c r="G37" s="56"/>
    </row>
    <row r="38" spans="1:7" x14ac:dyDescent="0.25">
      <c r="A38" s="41" t="s">
        <v>1913</v>
      </c>
      <c r="B38" s="18" t="s">
        <v>1914</v>
      </c>
      <c r="C38" s="18" t="s">
        <v>1180</v>
      </c>
      <c r="D38" s="7">
        <v>52140</v>
      </c>
      <c r="E38" s="8">
        <v>435.81</v>
      </c>
      <c r="F38" s="9">
        <v>4.7000000000000002E-3</v>
      </c>
      <c r="G38" s="56"/>
    </row>
    <row r="39" spans="1:7" x14ac:dyDescent="0.25">
      <c r="A39" s="57" t="s">
        <v>130</v>
      </c>
      <c r="B39" s="19"/>
      <c r="C39" s="19"/>
      <c r="D39" s="10"/>
      <c r="E39" s="21">
        <v>91168.81</v>
      </c>
      <c r="F39" s="22">
        <v>0.97960000000000003</v>
      </c>
      <c r="G39" s="58"/>
    </row>
    <row r="40" spans="1:7" x14ac:dyDescent="0.25">
      <c r="A40" s="57" t="s">
        <v>1256</v>
      </c>
      <c r="B40" s="18"/>
      <c r="C40" s="18"/>
      <c r="D40" s="7"/>
      <c r="E40" s="8"/>
      <c r="F40" s="9"/>
      <c r="G40" s="56"/>
    </row>
    <row r="41" spans="1:7" x14ac:dyDescent="0.25">
      <c r="A41" s="57" t="s">
        <v>130</v>
      </c>
      <c r="B41" s="18"/>
      <c r="C41" s="18"/>
      <c r="D41" s="7"/>
      <c r="E41" s="23" t="s">
        <v>127</v>
      </c>
      <c r="F41" s="24" t="s">
        <v>127</v>
      </c>
      <c r="G41" s="56"/>
    </row>
    <row r="42" spans="1:7" x14ac:dyDescent="0.25">
      <c r="A42" s="59" t="s">
        <v>142</v>
      </c>
      <c r="B42" s="38"/>
      <c r="C42" s="38"/>
      <c r="D42" s="39"/>
      <c r="E42" s="15">
        <v>91168.81</v>
      </c>
      <c r="F42" s="16">
        <v>0.97960000000000003</v>
      </c>
      <c r="G42" s="58"/>
    </row>
    <row r="43" spans="1:7" x14ac:dyDescent="0.25">
      <c r="A43" s="41"/>
      <c r="B43" s="18"/>
      <c r="C43" s="18"/>
      <c r="D43" s="7"/>
      <c r="E43" s="8"/>
      <c r="F43" s="9"/>
      <c r="G43" s="56"/>
    </row>
    <row r="44" spans="1:7" x14ac:dyDescent="0.25">
      <c r="A44" s="41"/>
      <c r="B44" s="18"/>
      <c r="C44" s="18"/>
      <c r="D44" s="7"/>
      <c r="E44" s="8"/>
      <c r="F44" s="9"/>
      <c r="G44" s="56"/>
    </row>
    <row r="45" spans="1:7" x14ac:dyDescent="0.25">
      <c r="A45" s="57" t="s">
        <v>216</v>
      </c>
      <c r="B45" s="18"/>
      <c r="C45" s="18"/>
      <c r="D45" s="7"/>
      <c r="E45" s="8"/>
      <c r="F45" s="9"/>
      <c r="G45" s="56"/>
    </row>
    <row r="46" spans="1:7" x14ac:dyDescent="0.25">
      <c r="A46" s="41" t="s">
        <v>217</v>
      </c>
      <c r="B46" s="18"/>
      <c r="C46" s="18"/>
      <c r="D46" s="7"/>
      <c r="E46" s="8">
        <v>2110.12</v>
      </c>
      <c r="F46" s="9">
        <v>2.2700000000000001E-2</v>
      </c>
      <c r="G46" s="56">
        <v>6.6513000000000003E-2</v>
      </c>
    </row>
    <row r="47" spans="1:7" x14ac:dyDescent="0.25">
      <c r="A47" s="57" t="s">
        <v>130</v>
      </c>
      <c r="B47" s="19"/>
      <c r="C47" s="19"/>
      <c r="D47" s="10"/>
      <c r="E47" s="21">
        <v>2110.12</v>
      </c>
      <c r="F47" s="22">
        <v>2.2700000000000001E-2</v>
      </c>
      <c r="G47" s="58"/>
    </row>
    <row r="48" spans="1:7" x14ac:dyDescent="0.25">
      <c r="A48" s="41"/>
      <c r="B48" s="18"/>
      <c r="C48" s="18"/>
      <c r="D48" s="7"/>
      <c r="E48" s="8"/>
      <c r="F48" s="9"/>
      <c r="G48" s="56"/>
    </row>
    <row r="49" spans="1:7" x14ac:dyDescent="0.25">
      <c r="A49" s="59" t="s">
        <v>142</v>
      </c>
      <c r="B49" s="38"/>
      <c r="C49" s="38"/>
      <c r="D49" s="39"/>
      <c r="E49" s="21">
        <v>2110.12</v>
      </c>
      <c r="F49" s="22">
        <v>2.2700000000000001E-2</v>
      </c>
      <c r="G49" s="58"/>
    </row>
    <row r="50" spans="1:7" x14ac:dyDescent="0.25">
      <c r="A50" s="41" t="s">
        <v>218</v>
      </c>
      <c r="B50" s="18"/>
      <c r="C50" s="18"/>
      <c r="D50" s="7"/>
      <c r="E50" s="8">
        <v>0.3845209</v>
      </c>
      <c r="F50" s="31" t="s">
        <v>895</v>
      </c>
      <c r="G50" s="56"/>
    </row>
    <row r="51" spans="1:7" x14ac:dyDescent="0.25">
      <c r="A51" s="41" t="s">
        <v>219</v>
      </c>
      <c r="B51" s="18"/>
      <c r="C51" s="18"/>
      <c r="D51" s="7"/>
      <c r="E51" s="12">
        <v>-193.5845209</v>
      </c>
      <c r="F51" s="13">
        <v>-2.3040000000000001E-3</v>
      </c>
      <c r="G51" s="56">
        <v>6.6513000000000003E-2</v>
      </c>
    </row>
    <row r="52" spans="1:7" x14ac:dyDescent="0.25">
      <c r="A52" s="60" t="s">
        <v>220</v>
      </c>
      <c r="B52" s="20"/>
      <c r="C52" s="20"/>
      <c r="D52" s="14"/>
      <c r="E52" s="15">
        <v>93085.73</v>
      </c>
      <c r="F52" s="16">
        <v>1</v>
      </c>
      <c r="G52" s="61"/>
    </row>
    <row r="53" spans="1:7" x14ac:dyDescent="0.25">
      <c r="A53" s="42"/>
      <c r="G53" s="48"/>
    </row>
    <row r="54" spans="1:7" x14ac:dyDescent="0.25">
      <c r="A54" s="62" t="s">
        <v>689</v>
      </c>
      <c r="G54" s="48"/>
    </row>
    <row r="55" spans="1:7" x14ac:dyDescent="0.25">
      <c r="A55" s="42"/>
      <c r="G55" s="48"/>
    </row>
    <row r="56" spans="1:7" x14ac:dyDescent="0.25">
      <c r="A56" s="62" t="s">
        <v>232</v>
      </c>
      <c r="G56" s="48"/>
    </row>
    <row r="57" spans="1:7" x14ac:dyDescent="0.25">
      <c r="A57" s="43" t="s">
        <v>233</v>
      </c>
      <c r="B57" s="3" t="s">
        <v>127</v>
      </c>
      <c r="G57" s="48"/>
    </row>
    <row r="58" spans="1:7" x14ac:dyDescent="0.25">
      <c r="A58" s="42" t="s">
        <v>234</v>
      </c>
      <c r="G58" s="48"/>
    </row>
    <row r="59" spans="1:7" x14ac:dyDescent="0.25">
      <c r="A59" s="42" t="s">
        <v>235</v>
      </c>
      <c r="B59" s="3" t="s">
        <v>236</v>
      </c>
      <c r="C59" s="3" t="s">
        <v>236</v>
      </c>
      <c r="G59" s="48"/>
    </row>
    <row r="60" spans="1:7" x14ac:dyDescent="0.25">
      <c r="A60" s="42"/>
      <c r="B60" s="63">
        <v>45382</v>
      </c>
      <c r="C60" s="63">
        <v>45565</v>
      </c>
      <c r="G60" s="48"/>
    </row>
    <row r="61" spans="1:7" x14ac:dyDescent="0.25">
      <c r="A61" s="42" t="s">
        <v>745</v>
      </c>
      <c r="B61">
        <v>14.417</v>
      </c>
      <c r="C61">
        <v>17.859000000000002</v>
      </c>
      <c r="E61" s="2"/>
      <c r="G61" s="64"/>
    </row>
    <row r="62" spans="1:7" x14ac:dyDescent="0.25">
      <c r="A62" s="42" t="s">
        <v>241</v>
      </c>
      <c r="B62">
        <v>14.416</v>
      </c>
      <c r="C62">
        <v>17.859000000000002</v>
      </c>
      <c r="E62" s="2"/>
      <c r="G62" s="64"/>
    </row>
    <row r="63" spans="1:7" x14ac:dyDescent="0.25">
      <c r="A63" s="42" t="s">
        <v>746</v>
      </c>
      <c r="B63">
        <v>14.015000000000001</v>
      </c>
      <c r="C63">
        <v>17.221</v>
      </c>
      <c r="E63" s="2"/>
      <c r="G63" s="64"/>
    </row>
    <row r="64" spans="1:7" x14ac:dyDescent="0.25">
      <c r="A64" s="42" t="s">
        <v>710</v>
      </c>
      <c r="B64">
        <v>14.013999999999999</v>
      </c>
      <c r="C64" s="87">
        <v>17.22</v>
      </c>
      <c r="E64" s="2"/>
      <c r="G64" s="64"/>
    </row>
    <row r="65" spans="1:7" x14ac:dyDescent="0.25">
      <c r="A65" s="42"/>
      <c r="E65" s="2"/>
      <c r="G65" s="64"/>
    </row>
    <row r="66" spans="1:7" x14ac:dyDescent="0.25">
      <c r="A66" s="42" t="s">
        <v>251</v>
      </c>
      <c r="B66" s="3" t="s">
        <v>127</v>
      </c>
      <c r="G66" s="48"/>
    </row>
    <row r="67" spans="1:7" x14ac:dyDescent="0.25">
      <c r="A67" s="42" t="s">
        <v>252</v>
      </c>
      <c r="B67" s="3" t="s">
        <v>127</v>
      </c>
      <c r="G67" s="48"/>
    </row>
    <row r="68" spans="1:7" ht="30" customHeight="1" x14ac:dyDescent="0.25">
      <c r="A68" s="43" t="s">
        <v>253</v>
      </c>
      <c r="B68" s="3" t="s">
        <v>127</v>
      </c>
      <c r="G68" s="48"/>
    </row>
    <row r="69" spans="1:7" ht="30" customHeight="1" x14ac:dyDescent="0.25">
      <c r="A69" s="43" t="s">
        <v>254</v>
      </c>
      <c r="B69" s="3" t="s">
        <v>127</v>
      </c>
      <c r="G69" s="48"/>
    </row>
    <row r="70" spans="1:7" x14ac:dyDescent="0.25">
      <c r="A70" s="42" t="s">
        <v>1259</v>
      </c>
      <c r="B70" s="65">
        <v>0.45319999999999999</v>
      </c>
      <c r="G70" s="48"/>
    </row>
    <row r="71" spans="1:7" ht="30" customHeight="1" x14ac:dyDescent="0.25">
      <c r="A71" s="43" t="s">
        <v>256</v>
      </c>
      <c r="B71" s="3" t="s">
        <v>127</v>
      </c>
      <c r="G71" s="48"/>
    </row>
    <row r="72" spans="1:7" ht="30" customHeight="1" x14ac:dyDescent="0.25">
      <c r="A72" s="43" t="s">
        <v>257</v>
      </c>
      <c r="B72" s="3" t="s">
        <v>127</v>
      </c>
      <c r="G72" s="48"/>
    </row>
    <row r="73" spans="1:7" ht="30" customHeight="1" x14ac:dyDescent="0.25">
      <c r="A73" s="43" t="s">
        <v>258</v>
      </c>
      <c r="B73" s="3" t="s">
        <v>127</v>
      </c>
      <c r="G73" s="48"/>
    </row>
    <row r="74" spans="1:7" x14ac:dyDescent="0.25">
      <c r="A74" s="42" t="s">
        <v>259</v>
      </c>
      <c r="B74" s="3" t="s">
        <v>127</v>
      </c>
      <c r="G74" s="48"/>
    </row>
    <row r="75" spans="1:7" ht="15.75" customHeight="1" thickBot="1" x14ac:dyDescent="0.3">
      <c r="A75" s="66" t="s">
        <v>260</v>
      </c>
      <c r="B75" s="67" t="s">
        <v>127</v>
      </c>
      <c r="C75" s="68"/>
      <c r="D75" s="68"/>
      <c r="E75" s="68"/>
      <c r="F75" s="68"/>
      <c r="G75" s="69"/>
    </row>
    <row r="77" spans="1:7" ht="69.95" customHeight="1" x14ac:dyDescent="0.25">
      <c r="A77" s="128" t="s">
        <v>261</v>
      </c>
      <c r="B77" s="128" t="s">
        <v>262</v>
      </c>
      <c r="C77" s="128" t="s">
        <v>5</v>
      </c>
      <c r="D77" s="128" t="s">
        <v>6</v>
      </c>
    </row>
    <row r="78" spans="1:7" ht="69.95" customHeight="1" x14ac:dyDescent="0.25">
      <c r="A78" s="128" t="s">
        <v>2104</v>
      </c>
      <c r="B78" s="128"/>
      <c r="C78" s="128" t="s">
        <v>55</v>
      </c>
      <c r="D78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7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2105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2106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1192</v>
      </c>
      <c r="B10" s="18" t="s">
        <v>1193</v>
      </c>
      <c r="C10" s="18" t="s">
        <v>1194</v>
      </c>
      <c r="D10" s="7">
        <v>99862</v>
      </c>
      <c r="E10" s="8">
        <v>517.42999999999995</v>
      </c>
      <c r="F10" s="9">
        <v>5.5E-2</v>
      </c>
      <c r="G10" s="56"/>
    </row>
    <row r="11" spans="1:8" x14ac:dyDescent="0.25">
      <c r="A11" s="41" t="s">
        <v>1276</v>
      </c>
      <c r="B11" s="18" t="s">
        <v>1277</v>
      </c>
      <c r="C11" s="18" t="s">
        <v>1267</v>
      </c>
      <c r="D11" s="7">
        <v>27414</v>
      </c>
      <c r="E11" s="8">
        <v>514.17999999999995</v>
      </c>
      <c r="F11" s="9">
        <v>5.4600000000000003E-2</v>
      </c>
      <c r="G11" s="56"/>
    </row>
    <row r="12" spans="1:8" x14ac:dyDescent="0.25">
      <c r="A12" s="41" t="s">
        <v>1430</v>
      </c>
      <c r="B12" s="18" t="s">
        <v>1431</v>
      </c>
      <c r="C12" s="18" t="s">
        <v>1194</v>
      </c>
      <c r="D12" s="7">
        <v>17379</v>
      </c>
      <c r="E12" s="8">
        <v>514.12</v>
      </c>
      <c r="F12" s="9">
        <v>5.4600000000000003E-2</v>
      </c>
      <c r="G12" s="56"/>
    </row>
    <row r="13" spans="1:8" x14ac:dyDescent="0.25">
      <c r="A13" s="41" t="s">
        <v>1511</v>
      </c>
      <c r="B13" s="18" t="s">
        <v>1512</v>
      </c>
      <c r="C13" s="18" t="s">
        <v>1267</v>
      </c>
      <c r="D13" s="7">
        <v>26308</v>
      </c>
      <c r="E13" s="8">
        <v>472.52</v>
      </c>
      <c r="F13" s="9">
        <v>5.0200000000000002E-2</v>
      </c>
      <c r="G13" s="56"/>
    </row>
    <row r="14" spans="1:8" x14ac:dyDescent="0.25">
      <c r="A14" s="41" t="s">
        <v>1265</v>
      </c>
      <c r="B14" s="18" t="s">
        <v>1266</v>
      </c>
      <c r="C14" s="18" t="s">
        <v>1267</v>
      </c>
      <c r="D14" s="7">
        <v>11012</v>
      </c>
      <c r="E14" s="8">
        <v>470.05</v>
      </c>
      <c r="F14" s="9">
        <v>4.99E-2</v>
      </c>
      <c r="G14" s="56"/>
    </row>
    <row r="15" spans="1:8" x14ac:dyDescent="0.25">
      <c r="A15" s="41" t="s">
        <v>1334</v>
      </c>
      <c r="B15" s="18" t="s">
        <v>1335</v>
      </c>
      <c r="C15" s="18" t="s">
        <v>1336</v>
      </c>
      <c r="D15" s="7">
        <v>90082</v>
      </c>
      <c r="E15" s="8">
        <v>459.55</v>
      </c>
      <c r="F15" s="9">
        <v>4.8800000000000003E-2</v>
      </c>
      <c r="G15" s="56"/>
    </row>
    <row r="16" spans="1:8" x14ac:dyDescent="0.25">
      <c r="A16" s="41" t="s">
        <v>1214</v>
      </c>
      <c r="B16" s="18" t="s">
        <v>1215</v>
      </c>
      <c r="C16" s="18" t="s">
        <v>1200</v>
      </c>
      <c r="D16" s="7">
        <v>16805</v>
      </c>
      <c r="E16" s="8">
        <v>452.05</v>
      </c>
      <c r="F16" s="9">
        <v>4.8000000000000001E-2</v>
      </c>
      <c r="G16" s="56"/>
    </row>
    <row r="17" spans="1:7" x14ac:dyDescent="0.25">
      <c r="A17" s="41" t="s">
        <v>1263</v>
      </c>
      <c r="B17" s="18" t="s">
        <v>1264</v>
      </c>
      <c r="C17" s="18" t="s">
        <v>1189</v>
      </c>
      <c r="D17" s="7">
        <v>24701</v>
      </c>
      <c r="E17" s="8">
        <v>427.83</v>
      </c>
      <c r="F17" s="9">
        <v>4.5499999999999999E-2</v>
      </c>
      <c r="G17" s="56"/>
    </row>
    <row r="18" spans="1:7" x14ac:dyDescent="0.25">
      <c r="A18" s="41" t="s">
        <v>1545</v>
      </c>
      <c r="B18" s="18" t="s">
        <v>1546</v>
      </c>
      <c r="C18" s="18" t="s">
        <v>1220</v>
      </c>
      <c r="D18" s="7">
        <v>12680</v>
      </c>
      <c r="E18" s="8">
        <v>422.13</v>
      </c>
      <c r="F18" s="9">
        <v>4.4900000000000002E-2</v>
      </c>
      <c r="G18" s="56"/>
    </row>
    <row r="19" spans="1:7" x14ac:dyDescent="0.25">
      <c r="A19" s="41" t="s">
        <v>1195</v>
      </c>
      <c r="B19" s="18" t="s">
        <v>1196</v>
      </c>
      <c r="C19" s="18" t="s">
        <v>1197</v>
      </c>
      <c r="D19" s="7">
        <v>10518</v>
      </c>
      <c r="E19" s="8">
        <v>400.16</v>
      </c>
      <c r="F19" s="9">
        <v>4.2500000000000003E-2</v>
      </c>
      <c r="G19" s="56"/>
    </row>
    <row r="20" spans="1:7" x14ac:dyDescent="0.25">
      <c r="A20" s="41" t="s">
        <v>1184</v>
      </c>
      <c r="B20" s="18" t="s">
        <v>1185</v>
      </c>
      <c r="C20" s="18" t="s">
        <v>1186</v>
      </c>
      <c r="D20" s="7">
        <v>3163</v>
      </c>
      <c r="E20" s="8">
        <v>390.5</v>
      </c>
      <c r="F20" s="9">
        <v>4.1500000000000002E-2</v>
      </c>
      <c r="G20" s="56"/>
    </row>
    <row r="21" spans="1:7" x14ac:dyDescent="0.25">
      <c r="A21" s="41" t="s">
        <v>1198</v>
      </c>
      <c r="B21" s="18" t="s">
        <v>1199</v>
      </c>
      <c r="C21" s="18" t="s">
        <v>1200</v>
      </c>
      <c r="D21" s="7">
        <v>5955</v>
      </c>
      <c r="E21" s="8">
        <v>377.44</v>
      </c>
      <c r="F21" s="9">
        <v>4.0099999999999997E-2</v>
      </c>
      <c r="G21" s="56"/>
    </row>
    <row r="22" spans="1:7" x14ac:dyDescent="0.25">
      <c r="A22" s="41" t="s">
        <v>1204</v>
      </c>
      <c r="B22" s="18" t="s">
        <v>1205</v>
      </c>
      <c r="C22" s="18" t="s">
        <v>1186</v>
      </c>
      <c r="D22" s="7">
        <v>2602</v>
      </c>
      <c r="E22" s="8">
        <v>344.45</v>
      </c>
      <c r="F22" s="9">
        <v>3.6600000000000001E-2</v>
      </c>
      <c r="G22" s="56"/>
    </row>
    <row r="23" spans="1:7" x14ac:dyDescent="0.25">
      <c r="A23" s="41" t="s">
        <v>1405</v>
      </c>
      <c r="B23" s="18" t="s">
        <v>1406</v>
      </c>
      <c r="C23" s="18" t="s">
        <v>1267</v>
      </c>
      <c r="D23" s="7">
        <v>18472</v>
      </c>
      <c r="E23" s="8">
        <v>291.33999999999997</v>
      </c>
      <c r="F23" s="9">
        <v>3.1E-2</v>
      </c>
      <c r="G23" s="56"/>
    </row>
    <row r="24" spans="1:7" x14ac:dyDescent="0.25">
      <c r="A24" s="41" t="s">
        <v>1295</v>
      </c>
      <c r="B24" s="18" t="s">
        <v>1296</v>
      </c>
      <c r="C24" s="18" t="s">
        <v>1292</v>
      </c>
      <c r="D24" s="7">
        <v>100359</v>
      </c>
      <c r="E24" s="8">
        <v>286.12</v>
      </c>
      <c r="F24" s="9">
        <v>3.04E-2</v>
      </c>
      <c r="G24" s="56"/>
    </row>
    <row r="25" spans="1:7" x14ac:dyDescent="0.25">
      <c r="A25" s="41" t="s">
        <v>1434</v>
      </c>
      <c r="B25" s="18" t="s">
        <v>1435</v>
      </c>
      <c r="C25" s="18" t="s">
        <v>1267</v>
      </c>
      <c r="D25" s="7">
        <v>4081</v>
      </c>
      <c r="E25" s="8">
        <v>254.83</v>
      </c>
      <c r="F25" s="9">
        <v>2.7099999999999999E-2</v>
      </c>
      <c r="G25" s="56"/>
    </row>
    <row r="26" spans="1:7" x14ac:dyDescent="0.25">
      <c r="A26" s="41" t="s">
        <v>1290</v>
      </c>
      <c r="B26" s="18" t="s">
        <v>1291</v>
      </c>
      <c r="C26" s="18" t="s">
        <v>1292</v>
      </c>
      <c r="D26" s="7">
        <v>5611</v>
      </c>
      <c r="E26" s="8">
        <v>248.04</v>
      </c>
      <c r="F26" s="9">
        <v>2.64E-2</v>
      </c>
      <c r="G26" s="56"/>
    </row>
    <row r="27" spans="1:7" x14ac:dyDescent="0.25">
      <c r="A27" s="41" t="s">
        <v>1426</v>
      </c>
      <c r="B27" s="18" t="s">
        <v>1427</v>
      </c>
      <c r="C27" s="18" t="s">
        <v>1186</v>
      </c>
      <c r="D27" s="7">
        <v>4324</v>
      </c>
      <c r="E27" s="8">
        <v>247</v>
      </c>
      <c r="F27" s="9">
        <v>2.6200000000000001E-2</v>
      </c>
      <c r="G27" s="56"/>
    </row>
    <row r="28" spans="1:7" x14ac:dyDescent="0.25">
      <c r="A28" s="41" t="s">
        <v>1446</v>
      </c>
      <c r="B28" s="18" t="s">
        <v>1447</v>
      </c>
      <c r="C28" s="18" t="s">
        <v>1180</v>
      </c>
      <c r="D28" s="7">
        <v>4405</v>
      </c>
      <c r="E28" s="8">
        <v>239.78</v>
      </c>
      <c r="F28" s="9">
        <v>2.5499999999999998E-2</v>
      </c>
      <c r="G28" s="56"/>
    </row>
    <row r="29" spans="1:7" x14ac:dyDescent="0.25">
      <c r="A29" s="41" t="s">
        <v>1428</v>
      </c>
      <c r="B29" s="18" t="s">
        <v>1429</v>
      </c>
      <c r="C29" s="18" t="s">
        <v>1186</v>
      </c>
      <c r="D29" s="7">
        <v>4751</v>
      </c>
      <c r="E29" s="8">
        <v>238.8</v>
      </c>
      <c r="F29" s="9">
        <v>2.5399999999999999E-2</v>
      </c>
      <c r="G29" s="56"/>
    </row>
    <row r="30" spans="1:7" x14ac:dyDescent="0.25">
      <c r="A30" s="41" t="s">
        <v>1332</v>
      </c>
      <c r="B30" s="18" t="s">
        <v>1333</v>
      </c>
      <c r="C30" s="18" t="s">
        <v>1267</v>
      </c>
      <c r="D30" s="7">
        <v>42677</v>
      </c>
      <c r="E30" s="8">
        <v>231.07</v>
      </c>
      <c r="F30" s="9">
        <v>2.46E-2</v>
      </c>
      <c r="G30" s="56"/>
    </row>
    <row r="31" spans="1:7" x14ac:dyDescent="0.25">
      <c r="A31" s="41" t="s">
        <v>1466</v>
      </c>
      <c r="B31" s="18" t="s">
        <v>1467</v>
      </c>
      <c r="C31" s="18" t="s">
        <v>1237</v>
      </c>
      <c r="D31" s="7">
        <v>32288</v>
      </c>
      <c r="E31" s="8">
        <v>224.53</v>
      </c>
      <c r="F31" s="9">
        <v>2.3900000000000001E-2</v>
      </c>
      <c r="G31" s="56"/>
    </row>
    <row r="32" spans="1:7" x14ac:dyDescent="0.25">
      <c r="A32" s="41" t="s">
        <v>1507</v>
      </c>
      <c r="B32" s="18" t="s">
        <v>1508</v>
      </c>
      <c r="C32" s="18" t="s">
        <v>1362</v>
      </c>
      <c r="D32" s="7">
        <v>6251</v>
      </c>
      <c r="E32" s="8">
        <v>210</v>
      </c>
      <c r="F32" s="9">
        <v>2.23E-2</v>
      </c>
      <c r="G32" s="56"/>
    </row>
    <row r="33" spans="1:7" x14ac:dyDescent="0.25">
      <c r="A33" s="41" t="s">
        <v>1473</v>
      </c>
      <c r="B33" s="18" t="s">
        <v>1474</v>
      </c>
      <c r="C33" s="18" t="s">
        <v>1220</v>
      </c>
      <c r="D33" s="7">
        <v>10208</v>
      </c>
      <c r="E33" s="8">
        <v>205.48</v>
      </c>
      <c r="F33" s="9">
        <v>2.18E-2</v>
      </c>
      <c r="G33" s="56"/>
    </row>
    <row r="34" spans="1:7" x14ac:dyDescent="0.25">
      <c r="A34" s="41" t="s">
        <v>1907</v>
      </c>
      <c r="B34" s="18" t="s">
        <v>1908</v>
      </c>
      <c r="C34" s="18" t="s">
        <v>1197</v>
      </c>
      <c r="D34" s="7">
        <v>13104</v>
      </c>
      <c r="E34" s="8">
        <v>182.59</v>
      </c>
      <c r="F34" s="9">
        <v>1.9400000000000001E-2</v>
      </c>
      <c r="G34" s="56"/>
    </row>
    <row r="35" spans="1:7" x14ac:dyDescent="0.25">
      <c r="A35" s="41" t="s">
        <v>1436</v>
      </c>
      <c r="B35" s="18" t="s">
        <v>1437</v>
      </c>
      <c r="C35" s="18" t="s">
        <v>1231</v>
      </c>
      <c r="D35" s="7">
        <v>2203</v>
      </c>
      <c r="E35" s="8">
        <v>177.45</v>
      </c>
      <c r="F35" s="9">
        <v>1.89E-2</v>
      </c>
      <c r="G35" s="56"/>
    </row>
    <row r="36" spans="1:7" x14ac:dyDescent="0.25">
      <c r="A36" s="41" t="s">
        <v>1776</v>
      </c>
      <c r="B36" s="18" t="s">
        <v>1777</v>
      </c>
      <c r="C36" s="18" t="s">
        <v>1197</v>
      </c>
      <c r="D36" s="7">
        <v>27791</v>
      </c>
      <c r="E36" s="8">
        <v>173.75</v>
      </c>
      <c r="F36" s="9">
        <v>1.8499999999999999E-2</v>
      </c>
      <c r="G36" s="56"/>
    </row>
    <row r="37" spans="1:7" x14ac:dyDescent="0.25">
      <c r="A37" s="41" t="s">
        <v>1389</v>
      </c>
      <c r="B37" s="18" t="s">
        <v>1390</v>
      </c>
      <c r="C37" s="18" t="s">
        <v>1391</v>
      </c>
      <c r="D37" s="7">
        <v>18682</v>
      </c>
      <c r="E37" s="8">
        <v>173.47</v>
      </c>
      <c r="F37" s="9">
        <v>1.84E-2</v>
      </c>
      <c r="G37" s="56"/>
    </row>
    <row r="38" spans="1:7" x14ac:dyDescent="0.25">
      <c r="A38" s="41" t="s">
        <v>1244</v>
      </c>
      <c r="B38" s="18" t="s">
        <v>1245</v>
      </c>
      <c r="C38" s="18" t="s">
        <v>1246</v>
      </c>
      <c r="D38" s="7">
        <v>429</v>
      </c>
      <c r="E38" s="8">
        <v>161.63999999999999</v>
      </c>
      <c r="F38" s="9">
        <v>1.72E-2</v>
      </c>
      <c r="G38" s="56"/>
    </row>
    <row r="39" spans="1:7" x14ac:dyDescent="0.25">
      <c r="A39" s="41" t="s">
        <v>1421</v>
      </c>
      <c r="B39" s="18" t="s">
        <v>1422</v>
      </c>
      <c r="C39" s="18" t="s">
        <v>1220</v>
      </c>
      <c r="D39" s="7">
        <v>20131</v>
      </c>
      <c r="E39" s="8">
        <v>125.28</v>
      </c>
      <c r="F39" s="9">
        <v>1.3299999999999999E-2</v>
      </c>
      <c r="G39" s="56"/>
    </row>
    <row r="40" spans="1:7" x14ac:dyDescent="0.25">
      <c r="A40" s="57" t="s">
        <v>130</v>
      </c>
      <c r="B40" s="19"/>
      <c r="C40" s="19"/>
      <c r="D40" s="10"/>
      <c r="E40" s="21">
        <v>9433.58</v>
      </c>
      <c r="F40" s="22">
        <v>1.0024999999999999</v>
      </c>
      <c r="G40" s="58"/>
    </row>
    <row r="41" spans="1:7" x14ac:dyDescent="0.25">
      <c r="A41" s="57" t="s">
        <v>1256</v>
      </c>
      <c r="B41" s="18"/>
      <c r="C41" s="18"/>
      <c r="D41" s="7"/>
      <c r="E41" s="8"/>
      <c r="F41" s="9"/>
      <c r="G41" s="56"/>
    </row>
    <row r="42" spans="1:7" x14ac:dyDescent="0.25">
      <c r="A42" s="57" t="s">
        <v>130</v>
      </c>
      <c r="B42" s="18"/>
      <c r="C42" s="18"/>
      <c r="D42" s="7"/>
      <c r="E42" s="23" t="s">
        <v>127</v>
      </c>
      <c r="F42" s="24" t="s">
        <v>127</v>
      </c>
      <c r="G42" s="56"/>
    </row>
    <row r="43" spans="1:7" x14ac:dyDescent="0.25">
      <c r="A43" s="59" t="s">
        <v>142</v>
      </c>
      <c r="B43" s="38"/>
      <c r="C43" s="38"/>
      <c r="D43" s="39"/>
      <c r="E43" s="15">
        <v>9433.58</v>
      </c>
      <c r="F43" s="16">
        <v>1.0024999999999999</v>
      </c>
      <c r="G43" s="58"/>
    </row>
    <row r="44" spans="1:7" x14ac:dyDescent="0.25">
      <c r="A44" s="41"/>
      <c r="B44" s="18"/>
      <c r="C44" s="18"/>
      <c r="D44" s="7"/>
      <c r="E44" s="8"/>
      <c r="F44" s="9"/>
      <c r="G44" s="56"/>
    </row>
    <row r="45" spans="1:7" x14ac:dyDescent="0.25">
      <c r="A45" s="41"/>
      <c r="B45" s="18"/>
      <c r="C45" s="18"/>
      <c r="D45" s="7"/>
      <c r="E45" s="8"/>
      <c r="F45" s="9"/>
      <c r="G45" s="56"/>
    </row>
    <row r="46" spans="1:7" x14ac:dyDescent="0.25">
      <c r="A46" s="57" t="s">
        <v>216</v>
      </c>
      <c r="B46" s="18"/>
      <c r="C46" s="18"/>
      <c r="D46" s="7"/>
      <c r="E46" s="8"/>
      <c r="F46" s="9"/>
      <c r="G46" s="56"/>
    </row>
    <row r="47" spans="1:7" x14ac:dyDescent="0.25">
      <c r="A47" s="41" t="s">
        <v>217</v>
      </c>
      <c r="B47" s="18"/>
      <c r="C47" s="18"/>
      <c r="D47" s="7"/>
      <c r="E47" s="8">
        <v>27.99</v>
      </c>
      <c r="F47" s="9">
        <v>3.0000000000000001E-3</v>
      </c>
      <c r="G47" s="56">
        <v>6.6513000000000003E-2</v>
      </c>
    </row>
    <row r="48" spans="1:7" x14ac:dyDescent="0.25">
      <c r="A48" s="57" t="s">
        <v>130</v>
      </c>
      <c r="B48" s="19"/>
      <c r="C48" s="19"/>
      <c r="D48" s="10"/>
      <c r="E48" s="21">
        <v>27.99</v>
      </c>
      <c r="F48" s="22">
        <v>3.0000000000000001E-3</v>
      </c>
      <c r="G48" s="58"/>
    </row>
    <row r="49" spans="1:7" x14ac:dyDescent="0.25">
      <c r="A49" s="41"/>
      <c r="B49" s="18"/>
      <c r="C49" s="18"/>
      <c r="D49" s="7"/>
      <c r="E49" s="8"/>
      <c r="F49" s="9"/>
      <c r="G49" s="56"/>
    </row>
    <row r="50" spans="1:7" x14ac:dyDescent="0.25">
      <c r="A50" s="59" t="s">
        <v>142</v>
      </c>
      <c r="B50" s="38"/>
      <c r="C50" s="38"/>
      <c r="D50" s="39"/>
      <c r="E50" s="21">
        <v>27.99</v>
      </c>
      <c r="F50" s="22">
        <v>3.0000000000000001E-3</v>
      </c>
      <c r="G50" s="58"/>
    </row>
    <row r="51" spans="1:7" x14ac:dyDescent="0.25">
      <c r="A51" s="41" t="s">
        <v>218</v>
      </c>
      <c r="B51" s="18"/>
      <c r="C51" s="18"/>
      <c r="D51" s="7"/>
      <c r="E51" s="8">
        <v>5.1013999999999999E-3</v>
      </c>
      <c r="F51" s="31" t="s">
        <v>895</v>
      </c>
      <c r="G51" s="56"/>
    </row>
    <row r="52" spans="1:7" x14ac:dyDescent="0.25">
      <c r="A52" s="41" t="s">
        <v>219</v>
      </c>
      <c r="B52" s="18"/>
      <c r="C52" s="18"/>
      <c r="D52" s="7"/>
      <c r="E52" s="12">
        <v>-49.955101399999997</v>
      </c>
      <c r="F52" s="13">
        <v>-5.4999999999999997E-3</v>
      </c>
      <c r="G52" s="56">
        <v>6.6513000000000003E-2</v>
      </c>
    </row>
    <row r="53" spans="1:7" x14ac:dyDescent="0.25">
      <c r="A53" s="60" t="s">
        <v>220</v>
      </c>
      <c r="B53" s="20"/>
      <c r="C53" s="20"/>
      <c r="D53" s="14"/>
      <c r="E53" s="15">
        <v>9411.6200000000008</v>
      </c>
      <c r="F53" s="16">
        <v>1</v>
      </c>
      <c r="G53" s="61"/>
    </row>
    <row r="54" spans="1:7" x14ac:dyDescent="0.25">
      <c r="A54" s="42"/>
      <c r="G54" s="48"/>
    </row>
    <row r="55" spans="1:7" x14ac:dyDescent="0.25">
      <c r="A55" s="62" t="s">
        <v>689</v>
      </c>
      <c r="G55" s="48"/>
    </row>
    <row r="56" spans="1:7" x14ac:dyDescent="0.25">
      <c r="A56" s="42"/>
      <c r="G56" s="48"/>
    </row>
    <row r="57" spans="1:7" x14ac:dyDescent="0.25">
      <c r="A57" s="62" t="s">
        <v>232</v>
      </c>
      <c r="G57" s="48"/>
    </row>
    <row r="58" spans="1:7" x14ac:dyDescent="0.25">
      <c r="A58" s="43" t="s">
        <v>233</v>
      </c>
      <c r="B58" s="3" t="s">
        <v>127</v>
      </c>
      <c r="G58" s="48"/>
    </row>
    <row r="59" spans="1:7" x14ac:dyDescent="0.25">
      <c r="A59" s="42" t="s">
        <v>234</v>
      </c>
      <c r="G59" s="48"/>
    </row>
    <row r="60" spans="1:7" x14ac:dyDescent="0.25">
      <c r="A60" s="42" t="s">
        <v>235</v>
      </c>
      <c r="B60" s="3" t="s">
        <v>236</v>
      </c>
      <c r="C60" s="3" t="s">
        <v>236</v>
      </c>
      <c r="G60" s="48"/>
    </row>
    <row r="61" spans="1:7" x14ac:dyDescent="0.25">
      <c r="A61" s="42"/>
      <c r="B61" s="63">
        <v>45382</v>
      </c>
      <c r="C61" s="63">
        <v>45565</v>
      </c>
      <c r="G61" s="48"/>
    </row>
    <row r="62" spans="1:7" x14ac:dyDescent="0.25">
      <c r="A62" s="42" t="s">
        <v>240</v>
      </c>
      <c r="B62">
        <v>13.056900000000001</v>
      </c>
      <c r="C62">
        <v>16.101500000000001</v>
      </c>
      <c r="E62" s="2"/>
      <c r="G62" s="64"/>
    </row>
    <row r="63" spans="1:7" x14ac:dyDescent="0.25">
      <c r="A63" s="42" t="s">
        <v>241</v>
      </c>
      <c r="B63">
        <v>12.8742</v>
      </c>
      <c r="C63">
        <v>15.876200000000001</v>
      </c>
      <c r="E63" s="2"/>
      <c r="G63" s="64"/>
    </row>
    <row r="64" spans="1:7" x14ac:dyDescent="0.25">
      <c r="A64" s="42" t="s">
        <v>709</v>
      </c>
      <c r="B64">
        <v>12.8482</v>
      </c>
      <c r="C64">
        <v>15.7967</v>
      </c>
      <c r="E64" s="2"/>
      <c r="G64" s="64"/>
    </row>
    <row r="65" spans="1:7" x14ac:dyDescent="0.25">
      <c r="A65" s="42" t="s">
        <v>710</v>
      </c>
      <c r="B65">
        <v>12.8476</v>
      </c>
      <c r="C65">
        <v>15.7958</v>
      </c>
      <c r="E65" s="2"/>
      <c r="G65" s="64"/>
    </row>
    <row r="66" spans="1:7" x14ac:dyDescent="0.25">
      <c r="A66" s="42"/>
      <c r="E66" s="2"/>
      <c r="G66" s="64"/>
    </row>
    <row r="67" spans="1:7" x14ac:dyDescent="0.25">
      <c r="A67" s="42" t="s">
        <v>251</v>
      </c>
      <c r="B67" s="3" t="s">
        <v>127</v>
      </c>
      <c r="G67" s="48"/>
    </row>
    <row r="68" spans="1:7" x14ac:dyDescent="0.25">
      <c r="A68" s="42" t="s">
        <v>252</v>
      </c>
      <c r="B68" s="3" t="s">
        <v>127</v>
      </c>
      <c r="G68" s="48"/>
    </row>
    <row r="69" spans="1:7" ht="30" customHeight="1" x14ac:dyDescent="0.25">
      <c r="A69" s="43" t="s">
        <v>253</v>
      </c>
      <c r="B69" s="3" t="s">
        <v>127</v>
      </c>
      <c r="G69" s="48"/>
    </row>
    <row r="70" spans="1:7" ht="30" customHeight="1" x14ac:dyDescent="0.25">
      <c r="A70" s="43" t="s">
        <v>254</v>
      </c>
      <c r="B70" s="3" t="s">
        <v>127</v>
      </c>
      <c r="G70" s="48"/>
    </row>
    <row r="71" spans="1:7" x14ac:dyDescent="0.25">
      <c r="A71" s="42" t="s">
        <v>1259</v>
      </c>
      <c r="B71" s="65">
        <v>0.15479999999999999</v>
      </c>
      <c r="G71" s="48"/>
    </row>
    <row r="72" spans="1:7" ht="30" customHeight="1" x14ac:dyDescent="0.25">
      <c r="A72" s="43" t="s">
        <v>256</v>
      </c>
      <c r="B72" s="3" t="s">
        <v>127</v>
      </c>
      <c r="G72" s="48"/>
    </row>
    <row r="73" spans="1:7" ht="30" customHeight="1" x14ac:dyDescent="0.25">
      <c r="A73" s="43" t="s">
        <v>257</v>
      </c>
      <c r="B73" s="3" t="s">
        <v>127</v>
      </c>
      <c r="G73" s="48"/>
    </row>
    <row r="74" spans="1:7" ht="30" customHeight="1" x14ac:dyDescent="0.25">
      <c r="A74" s="43" t="s">
        <v>258</v>
      </c>
      <c r="B74" s="3" t="s">
        <v>127</v>
      </c>
      <c r="G74" s="48"/>
    </row>
    <row r="75" spans="1:7" x14ac:dyDescent="0.25">
      <c r="A75" s="42" t="s">
        <v>259</v>
      </c>
      <c r="B75" s="3" t="s">
        <v>127</v>
      </c>
      <c r="G75" s="48"/>
    </row>
    <row r="76" spans="1:7" ht="15.75" customHeight="1" thickBot="1" x14ac:dyDescent="0.3">
      <c r="A76" s="66" t="s">
        <v>260</v>
      </c>
      <c r="B76" s="67" t="s">
        <v>127</v>
      </c>
      <c r="C76" s="68"/>
      <c r="D76" s="68"/>
      <c r="E76" s="68"/>
      <c r="F76" s="68"/>
      <c r="G76" s="69"/>
    </row>
    <row r="78" spans="1:7" ht="69.95" customHeight="1" x14ac:dyDescent="0.25">
      <c r="A78" s="128" t="s">
        <v>261</v>
      </c>
      <c r="B78" s="128" t="s">
        <v>262</v>
      </c>
      <c r="C78" s="128" t="s">
        <v>5</v>
      </c>
      <c r="D78" s="128" t="s">
        <v>6</v>
      </c>
    </row>
    <row r="79" spans="1:7" ht="69.95" customHeight="1" x14ac:dyDescent="0.25">
      <c r="A79" s="128" t="s">
        <v>2107</v>
      </c>
      <c r="B79" s="128"/>
      <c r="C79" s="128" t="s">
        <v>68</v>
      </c>
      <c r="D7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2108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2109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1263</v>
      </c>
      <c r="B10" s="18" t="s">
        <v>1264</v>
      </c>
      <c r="C10" s="18" t="s">
        <v>1189</v>
      </c>
      <c r="D10" s="7">
        <v>68160</v>
      </c>
      <c r="E10" s="8">
        <v>1180.57</v>
      </c>
      <c r="F10" s="9">
        <v>0.1134</v>
      </c>
      <c r="G10" s="56"/>
    </row>
    <row r="11" spans="1:8" x14ac:dyDescent="0.25">
      <c r="A11" s="41" t="s">
        <v>1206</v>
      </c>
      <c r="B11" s="18" t="s">
        <v>1207</v>
      </c>
      <c r="C11" s="18" t="s">
        <v>1208</v>
      </c>
      <c r="D11" s="7">
        <v>30472</v>
      </c>
      <c r="E11" s="8">
        <v>899.88</v>
      </c>
      <c r="F11" s="9">
        <v>8.6499999999999994E-2</v>
      </c>
      <c r="G11" s="56"/>
    </row>
    <row r="12" spans="1:8" x14ac:dyDescent="0.25">
      <c r="A12" s="41" t="s">
        <v>1187</v>
      </c>
      <c r="B12" s="18" t="s">
        <v>1188</v>
      </c>
      <c r="C12" s="18" t="s">
        <v>1189</v>
      </c>
      <c r="D12" s="7">
        <v>63308</v>
      </c>
      <c r="E12" s="8">
        <v>805.91</v>
      </c>
      <c r="F12" s="9">
        <v>7.7399999999999997E-2</v>
      </c>
      <c r="G12" s="56"/>
    </row>
    <row r="13" spans="1:8" x14ac:dyDescent="0.25">
      <c r="A13" s="41" t="s">
        <v>1276</v>
      </c>
      <c r="B13" s="18" t="s">
        <v>1277</v>
      </c>
      <c r="C13" s="18" t="s">
        <v>1267</v>
      </c>
      <c r="D13" s="7">
        <v>32339</v>
      </c>
      <c r="E13" s="8">
        <v>606.54999999999995</v>
      </c>
      <c r="F13" s="9">
        <v>5.8299999999999998E-2</v>
      </c>
      <c r="G13" s="56"/>
    </row>
    <row r="14" spans="1:8" x14ac:dyDescent="0.25">
      <c r="A14" s="41" t="s">
        <v>1192</v>
      </c>
      <c r="B14" s="18" t="s">
        <v>1193</v>
      </c>
      <c r="C14" s="18" t="s">
        <v>1194</v>
      </c>
      <c r="D14" s="7">
        <v>83585</v>
      </c>
      <c r="E14" s="8">
        <v>433.1</v>
      </c>
      <c r="F14" s="9">
        <v>4.1599999999999998E-2</v>
      </c>
      <c r="G14" s="56"/>
    </row>
    <row r="15" spans="1:8" x14ac:dyDescent="0.25">
      <c r="A15" s="41" t="s">
        <v>1181</v>
      </c>
      <c r="B15" s="18" t="s">
        <v>1182</v>
      </c>
      <c r="C15" s="18" t="s">
        <v>1183</v>
      </c>
      <c r="D15" s="7">
        <v>24084</v>
      </c>
      <c r="E15" s="8">
        <v>411.73</v>
      </c>
      <c r="F15" s="9">
        <v>3.9600000000000003E-2</v>
      </c>
      <c r="G15" s="56"/>
    </row>
    <row r="16" spans="1:8" x14ac:dyDescent="0.25">
      <c r="A16" s="41" t="s">
        <v>1265</v>
      </c>
      <c r="B16" s="18" t="s">
        <v>1266</v>
      </c>
      <c r="C16" s="18" t="s">
        <v>1267</v>
      </c>
      <c r="D16" s="7">
        <v>9184</v>
      </c>
      <c r="E16" s="8">
        <v>392.02</v>
      </c>
      <c r="F16" s="9">
        <v>3.7699999999999997E-2</v>
      </c>
      <c r="G16" s="56"/>
    </row>
    <row r="17" spans="1:7" x14ac:dyDescent="0.25">
      <c r="A17" s="41" t="s">
        <v>1221</v>
      </c>
      <c r="B17" s="18" t="s">
        <v>1222</v>
      </c>
      <c r="C17" s="18" t="s">
        <v>1223</v>
      </c>
      <c r="D17" s="7">
        <v>10578</v>
      </c>
      <c r="E17" s="8">
        <v>388.8</v>
      </c>
      <c r="F17" s="9">
        <v>3.7400000000000003E-2</v>
      </c>
      <c r="G17" s="56"/>
    </row>
    <row r="18" spans="1:7" x14ac:dyDescent="0.25">
      <c r="A18" s="41" t="s">
        <v>1242</v>
      </c>
      <c r="B18" s="18" t="s">
        <v>1243</v>
      </c>
      <c r="C18" s="18" t="s">
        <v>1189</v>
      </c>
      <c r="D18" s="7">
        <v>25611</v>
      </c>
      <c r="E18" s="8">
        <v>315.58</v>
      </c>
      <c r="F18" s="9">
        <v>3.0300000000000001E-2</v>
      </c>
      <c r="G18" s="56"/>
    </row>
    <row r="19" spans="1:7" x14ac:dyDescent="0.25">
      <c r="A19" s="41" t="s">
        <v>1240</v>
      </c>
      <c r="B19" s="18" t="s">
        <v>1241</v>
      </c>
      <c r="C19" s="18" t="s">
        <v>1189</v>
      </c>
      <c r="D19" s="7">
        <v>34570</v>
      </c>
      <c r="E19" s="8">
        <v>272.38</v>
      </c>
      <c r="F19" s="9">
        <v>2.6200000000000001E-2</v>
      </c>
      <c r="G19" s="56"/>
    </row>
    <row r="20" spans="1:7" x14ac:dyDescent="0.25">
      <c r="A20" s="41" t="s">
        <v>1341</v>
      </c>
      <c r="B20" s="18" t="s">
        <v>1342</v>
      </c>
      <c r="C20" s="18" t="s">
        <v>1186</v>
      </c>
      <c r="D20" s="7">
        <v>8006</v>
      </c>
      <c r="E20" s="8">
        <v>247.78</v>
      </c>
      <c r="F20" s="9">
        <v>2.3800000000000002E-2</v>
      </c>
      <c r="G20" s="56"/>
    </row>
    <row r="21" spans="1:7" x14ac:dyDescent="0.25">
      <c r="A21" s="41" t="s">
        <v>1284</v>
      </c>
      <c r="B21" s="18" t="s">
        <v>1285</v>
      </c>
      <c r="C21" s="18" t="s">
        <v>1189</v>
      </c>
      <c r="D21" s="7">
        <v>13194</v>
      </c>
      <c r="E21" s="8">
        <v>244.61</v>
      </c>
      <c r="F21" s="9">
        <v>2.35E-2</v>
      </c>
      <c r="G21" s="56"/>
    </row>
    <row r="22" spans="1:7" x14ac:dyDescent="0.25">
      <c r="A22" s="41" t="s">
        <v>1430</v>
      </c>
      <c r="B22" s="18" t="s">
        <v>1431</v>
      </c>
      <c r="C22" s="18" t="s">
        <v>1194</v>
      </c>
      <c r="D22" s="7">
        <v>8000</v>
      </c>
      <c r="E22" s="8">
        <v>236.66</v>
      </c>
      <c r="F22" s="9">
        <v>2.2700000000000001E-2</v>
      </c>
      <c r="G22" s="56"/>
    </row>
    <row r="23" spans="1:7" x14ac:dyDescent="0.25">
      <c r="A23" s="41" t="s">
        <v>1286</v>
      </c>
      <c r="B23" s="18" t="s">
        <v>1287</v>
      </c>
      <c r="C23" s="18" t="s">
        <v>1283</v>
      </c>
      <c r="D23" s="7">
        <v>2514</v>
      </c>
      <c r="E23" s="8">
        <v>193.65</v>
      </c>
      <c r="F23" s="9">
        <v>1.8599999999999998E-2</v>
      </c>
      <c r="G23" s="56"/>
    </row>
    <row r="24" spans="1:7" x14ac:dyDescent="0.25">
      <c r="A24" s="41" t="s">
        <v>1201</v>
      </c>
      <c r="B24" s="18" t="s">
        <v>1202</v>
      </c>
      <c r="C24" s="18" t="s">
        <v>1203</v>
      </c>
      <c r="D24" s="7">
        <v>42545</v>
      </c>
      <c r="E24" s="8">
        <v>188.56</v>
      </c>
      <c r="F24" s="9">
        <v>1.8100000000000002E-2</v>
      </c>
      <c r="G24" s="56"/>
    </row>
    <row r="25" spans="1:7" x14ac:dyDescent="0.25">
      <c r="A25" s="41" t="s">
        <v>1178</v>
      </c>
      <c r="B25" s="18" t="s">
        <v>1179</v>
      </c>
      <c r="C25" s="18" t="s">
        <v>1180</v>
      </c>
      <c r="D25" s="7">
        <v>9700</v>
      </c>
      <c r="E25" s="8">
        <v>186.89</v>
      </c>
      <c r="F25" s="9">
        <v>1.7999999999999999E-2</v>
      </c>
      <c r="G25" s="56"/>
    </row>
    <row r="26" spans="1:7" x14ac:dyDescent="0.25">
      <c r="A26" s="41" t="s">
        <v>1238</v>
      </c>
      <c r="B26" s="18" t="s">
        <v>1239</v>
      </c>
      <c r="C26" s="18" t="s">
        <v>1186</v>
      </c>
      <c r="D26" s="7">
        <v>19072</v>
      </c>
      <c r="E26" s="8">
        <v>185.89</v>
      </c>
      <c r="F26" s="9">
        <v>1.7899999999999999E-2</v>
      </c>
      <c r="G26" s="56"/>
    </row>
    <row r="27" spans="1:7" x14ac:dyDescent="0.25">
      <c r="A27" s="41" t="s">
        <v>1511</v>
      </c>
      <c r="B27" s="18" t="s">
        <v>1512</v>
      </c>
      <c r="C27" s="18" t="s">
        <v>1267</v>
      </c>
      <c r="D27" s="7">
        <v>9490</v>
      </c>
      <c r="E27" s="8">
        <v>170.45</v>
      </c>
      <c r="F27" s="9">
        <v>1.6400000000000001E-2</v>
      </c>
      <c r="G27" s="56"/>
    </row>
    <row r="28" spans="1:7" x14ac:dyDescent="0.25">
      <c r="A28" s="41" t="s">
        <v>1204</v>
      </c>
      <c r="B28" s="18" t="s">
        <v>1205</v>
      </c>
      <c r="C28" s="18" t="s">
        <v>1186</v>
      </c>
      <c r="D28" s="7">
        <v>1183</v>
      </c>
      <c r="E28" s="8">
        <v>156.61000000000001</v>
      </c>
      <c r="F28" s="9">
        <v>1.4999999999999999E-2</v>
      </c>
      <c r="G28" s="56"/>
    </row>
    <row r="29" spans="1:7" x14ac:dyDescent="0.25">
      <c r="A29" s="41" t="s">
        <v>1327</v>
      </c>
      <c r="B29" s="18" t="s">
        <v>1328</v>
      </c>
      <c r="C29" s="18" t="s">
        <v>1329</v>
      </c>
      <c r="D29" s="7">
        <v>1999</v>
      </c>
      <c r="E29" s="8">
        <v>151.41999999999999</v>
      </c>
      <c r="F29" s="9">
        <v>1.46E-2</v>
      </c>
      <c r="G29" s="56"/>
    </row>
    <row r="30" spans="1:7" x14ac:dyDescent="0.25">
      <c r="A30" s="41" t="s">
        <v>1460</v>
      </c>
      <c r="B30" s="18" t="s">
        <v>1461</v>
      </c>
      <c r="C30" s="18" t="s">
        <v>1203</v>
      </c>
      <c r="D30" s="7">
        <v>40703</v>
      </c>
      <c r="E30" s="8">
        <v>143.62</v>
      </c>
      <c r="F30" s="9">
        <v>1.38E-2</v>
      </c>
      <c r="G30" s="56"/>
    </row>
    <row r="31" spans="1:7" x14ac:dyDescent="0.25">
      <c r="A31" s="41" t="s">
        <v>1218</v>
      </c>
      <c r="B31" s="18" t="s">
        <v>1219</v>
      </c>
      <c r="C31" s="18" t="s">
        <v>1220</v>
      </c>
      <c r="D31" s="7">
        <v>3718</v>
      </c>
      <c r="E31" s="8">
        <v>142.16999999999999</v>
      </c>
      <c r="F31" s="9">
        <v>1.37E-2</v>
      </c>
      <c r="G31" s="56"/>
    </row>
    <row r="32" spans="1:7" x14ac:dyDescent="0.25">
      <c r="A32" s="41" t="s">
        <v>1545</v>
      </c>
      <c r="B32" s="18" t="s">
        <v>1546</v>
      </c>
      <c r="C32" s="18" t="s">
        <v>1220</v>
      </c>
      <c r="D32" s="7">
        <v>4064</v>
      </c>
      <c r="E32" s="8">
        <v>135.29</v>
      </c>
      <c r="F32" s="9">
        <v>1.2999999999999999E-2</v>
      </c>
      <c r="G32" s="56"/>
    </row>
    <row r="33" spans="1:7" x14ac:dyDescent="0.25">
      <c r="A33" s="41" t="s">
        <v>1358</v>
      </c>
      <c r="B33" s="18" t="s">
        <v>1359</v>
      </c>
      <c r="C33" s="18" t="s">
        <v>1306</v>
      </c>
      <c r="D33" s="7">
        <v>74455</v>
      </c>
      <c r="E33" s="8">
        <v>125.49</v>
      </c>
      <c r="F33" s="9">
        <v>1.21E-2</v>
      </c>
      <c r="G33" s="56"/>
    </row>
    <row r="34" spans="1:7" x14ac:dyDescent="0.25">
      <c r="A34" s="41" t="s">
        <v>1184</v>
      </c>
      <c r="B34" s="18" t="s">
        <v>1185</v>
      </c>
      <c r="C34" s="18" t="s">
        <v>1186</v>
      </c>
      <c r="D34" s="7">
        <v>997</v>
      </c>
      <c r="E34" s="8">
        <v>123.09</v>
      </c>
      <c r="F34" s="9">
        <v>1.18E-2</v>
      </c>
      <c r="G34" s="56"/>
    </row>
    <row r="35" spans="1:7" x14ac:dyDescent="0.25">
      <c r="A35" s="41" t="s">
        <v>1209</v>
      </c>
      <c r="B35" s="18" t="s">
        <v>1210</v>
      </c>
      <c r="C35" s="18" t="s">
        <v>1211</v>
      </c>
      <c r="D35" s="7">
        <v>1026</v>
      </c>
      <c r="E35" s="8">
        <v>121.09</v>
      </c>
      <c r="F35" s="9">
        <v>1.1599999999999999E-2</v>
      </c>
      <c r="G35" s="56"/>
    </row>
    <row r="36" spans="1:7" x14ac:dyDescent="0.25">
      <c r="A36" s="41" t="s">
        <v>1334</v>
      </c>
      <c r="B36" s="18" t="s">
        <v>1335</v>
      </c>
      <c r="C36" s="18" t="s">
        <v>1336</v>
      </c>
      <c r="D36" s="7">
        <v>20381</v>
      </c>
      <c r="E36" s="8">
        <v>103.97</v>
      </c>
      <c r="F36" s="9">
        <v>0.01</v>
      </c>
      <c r="G36" s="56"/>
    </row>
    <row r="37" spans="1:7" x14ac:dyDescent="0.25">
      <c r="A37" s="41" t="s">
        <v>1247</v>
      </c>
      <c r="B37" s="18" t="s">
        <v>1248</v>
      </c>
      <c r="C37" s="18" t="s">
        <v>1249</v>
      </c>
      <c r="D37" s="7">
        <v>34855</v>
      </c>
      <c r="E37" s="8">
        <v>103.73</v>
      </c>
      <c r="F37" s="9">
        <v>0.01</v>
      </c>
      <c r="G37" s="56"/>
    </row>
    <row r="38" spans="1:7" x14ac:dyDescent="0.25">
      <c r="A38" s="41" t="s">
        <v>1297</v>
      </c>
      <c r="B38" s="18" t="s">
        <v>1298</v>
      </c>
      <c r="C38" s="18" t="s">
        <v>1299</v>
      </c>
      <c r="D38" s="7">
        <v>13073</v>
      </c>
      <c r="E38" s="8">
        <v>98.86</v>
      </c>
      <c r="F38" s="9">
        <v>9.4999999999999998E-3</v>
      </c>
      <c r="G38" s="56"/>
    </row>
    <row r="39" spans="1:7" x14ac:dyDescent="0.25">
      <c r="A39" s="41" t="s">
        <v>1541</v>
      </c>
      <c r="B39" s="18" t="s">
        <v>1542</v>
      </c>
      <c r="C39" s="18" t="s">
        <v>1283</v>
      </c>
      <c r="D39" s="7">
        <v>4907</v>
      </c>
      <c r="E39" s="8">
        <v>96.83</v>
      </c>
      <c r="F39" s="9">
        <v>9.2999999999999992E-3</v>
      </c>
      <c r="G39" s="56"/>
    </row>
    <row r="40" spans="1:7" x14ac:dyDescent="0.25">
      <c r="A40" s="41" t="s">
        <v>1444</v>
      </c>
      <c r="B40" s="18" t="s">
        <v>1445</v>
      </c>
      <c r="C40" s="18" t="s">
        <v>1324</v>
      </c>
      <c r="D40" s="7">
        <v>6623</v>
      </c>
      <c r="E40" s="8">
        <v>95.91</v>
      </c>
      <c r="F40" s="9">
        <v>9.1999999999999998E-3</v>
      </c>
      <c r="G40" s="56"/>
    </row>
    <row r="41" spans="1:7" x14ac:dyDescent="0.25">
      <c r="A41" s="41" t="s">
        <v>1227</v>
      </c>
      <c r="B41" s="18" t="s">
        <v>1228</v>
      </c>
      <c r="C41" s="18" t="s">
        <v>1211</v>
      </c>
      <c r="D41" s="7">
        <v>3343</v>
      </c>
      <c r="E41" s="8">
        <v>93.46</v>
      </c>
      <c r="F41" s="9">
        <v>8.9999999999999993E-3</v>
      </c>
      <c r="G41" s="56"/>
    </row>
    <row r="42" spans="1:7" x14ac:dyDescent="0.25">
      <c r="A42" s="41" t="s">
        <v>1295</v>
      </c>
      <c r="B42" s="18" t="s">
        <v>1296</v>
      </c>
      <c r="C42" s="18" t="s">
        <v>1292</v>
      </c>
      <c r="D42" s="7">
        <v>32144</v>
      </c>
      <c r="E42" s="8">
        <v>91.64</v>
      </c>
      <c r="F42" s="9">
        <v>8.8000000000000005E-3</v>
      </c>
      <c r="G42" s="56"/>
    </row>
    <row r="43" spans="1:7" x14ac:dyDescent="0.25">
      <c r="A43" s="41" t="s">
        <v>1405</v>
      </c>
      <c r="B43" s="18" t="s">
        <v>1406</v>
      </c>
      <c r="C43" s="18" t="s">
        <v>1267</v>
      </c>
      <c r="D43" s="7">
        <v>5702</v>
      </c>
      <c r="E43" s="8">
        <v>89.93</v>
      </c>
      <c r="F43" s="9">
        <v>8.6E-3</v>
      </c>
      <c r="G43" s="56"/>
    </row>
    <row r="44" spans="1:7" x14ac:dyDescent="0.25">
      <c r="A44" s="41" t="s">
        <v>1363</v>
      </c>
      <c r="B44" s="18" t="s">
        <v>1364</v>
      </c>
      <c r="C44" s="18" t="s">
        <v>1283</v>
      </c>
      <c r="D44" s="7">
        <v>2511</v>
      </c>
      <c r="E44" s="8">
        <v>89.82</v>
      </c>
      <c r="F44" s="9">
        <v>8.6E-3</v>
      </c>
      <c r="G44" s="56"/>
    </row>
    <row r="45" spans="1:7" x14ac:dyDescent="0.25">
      <c r="A45" s="41" t="s">
        <v>1513</v>
      </c>
      <c r="B45" s="18" t="s">
        <v>1514</v>
      </c>
      <c r="C45" s="18" t="s">
        <v>1306</v>
      </c>
      <c r="D45" s="7">
        <v>8616</v>
      </c>
      <c r="E45" s="8">
        <v>88.75</v>
      </c>
      <c r="F45" s="9">
        <v>8.5000000000000006E-3</v>
      </c>
      <c r="G45" s="56"/>
    </row>
    <row r="46" spans="1:7" x14ac:dyDescent="0.25">
      <c r="A46" s="41" t="s">
        <v>1214</v>
      </c>
      <c r="B46" s="18" t="s">
        <v>1215</v>
      </c>
      <c r="C46" s="18" t="s">
        <v>1200</v>
      </c>
      <c r="D46" s="7">
        <v>3219</v>
      </c>
      <c r="E46" s="8">
        <v>86.59</v>
      </c>
      <c r="F46" s="9">
        <v>8.3000000000000001E-3</v>
      </c>
      <c r="G46" s="56"/>
    </row>
    <row r="47" spans="1:7" x14ac:dyDescent="0.25">
      <c r="A47" s="41" t="s">
        <v>1271</v>
      </c>
      <c r="B47" s="18" t="s">
        <v>1272</v>
      </c>
      <c r="C47" s="18" t="s">
        <v>1189</v>
      </c>
      <c r="D47" s="7">
        <v>5935</v>
      </c>
      <c r="E47" s="8">
        <v>85.92</v>
      </c>
      <c r="F47" s="9">
        <v>8.3000000000000001E-3</v>
      </c>
      <c r="G47" s="56"/>
    </row>
    <row r="48" spans="1:7" x14ac:dyDescent="0.25">
      <c r="A48" s="41" t="s">
        <v>1413</v>
      </c>
      <c r="B48" s="18" t="s">
        <v>1414</v>
      </c>
      <c r="C48" s="18" t="s">
        <v>1180</v>
      </c>
      <c r="D48" s="7">
        <v>4938</v>
      </c>
      <c r="E48" s="8">
        <v>81.680000000000007</v>
      </c>
      <c r="F48" s="9">
        <v>7.7999999999999996E-3</v>
      </c>
      <c r="G48" s="56"/>
    </row>
    <row r="49" spans="1:7" x14ac:dyDescent="0.25">
      <c r="A49" s="41" t="s">
        <v>1471</v>
      </c>
      <c r="B49" s="18" t="s">
        <v>1472</v>
      </c>
      <c r="C49" s="18" t="s">
        <v>1226</v>
      </c>
      <c r="D49" s="7">
        <v>4019</v>
      </c>
      <c r="E49" s="8">
        <v>74.11</v>
      </c>
      <c r="F49" s="9">
        <v>7.1000000000000004E-3</v>
      </c>
      <c r="G49" s="56"/>
    </row>
    <row r="50" spans="1:7" x14ac:dyDescent="0.25">
      <c r="A50" s="41" t="s">
        <v>1212</v>
      </c>
      <c r="B50" s="18" t="s">
        <v>1213</v>
      </c>
      <c r="C50" s="18" t="s">
        <v>1180</v>
      </c>
      <c r="D50" s="7">
        <v>1096</v>
      </c>
      <c r="E50" s="8">
        <v>74</v>
      </c>
      <c r="F50" s="9">
        <v>7.1000000000000004E-3</v>
      </c>
      <c r="G50" s="56"/>
    </row>
    <row r="51" spans="1:7" x14ac:dyDescent="0.25">
      <c r="A51" s="41" t="s">
        <v>1235</v>
      </c>
      <c r="B51" s="18" t="s">
        <v>1236</v>
      </c>
      <c r="C51" s="18" t="s">
        <v>1237</v>
      </c>
      <c r="D51" s="7">
        <v>5845</v>
      </c>
      <c r="E51" s="8">
        <v>69.959999999999994</v>
      </c>
      <c r="F51" s="9">
        <v>6.7000000000000002E-3</v>
      </c>
      <c r="G51" s="56"/>
    </row>
    <row r="52" spans="1:7" x14ac:dyDescent="0.25">
      <c r="A52" s="41" t="s">
        <v>1371</v>
      </c>
      <c r="B52" s="18" t="s">
        <v>1372</v>
      </c>
      <c r="C52" s="18" t="s">
        <v>1226</v>
      </c>
      <c r="D52" s="7">
        <v>9589</v>
      </c>
      <c r="E52" s="8">
        <v>68.849999999999994</v>
      </c>
      <c r="F52" s="9">
        <v>6.6E-3</v>
      </c>
      <c r="G52" s="56"/>
    </row>
    <row r="53" spans="1:7" x14ac:dyDescent="0.25">
      <c r="A53" s="41" t="s">
        <v>1332</v>
      </c>
      <c r="B53" s="18" t="s">
        <v>1333</v>
      </c>
      <c r="C53" s="18" t="s">
        <v>1267</v>
      </c>
      <c r="D53" s="7">
        <v>12703</v>
      </c>
      <c r="E53" s="8">
        <v>68.78</v>
      </c>
      <c r="F53" s="9">
        <v>6.6E-3</v>
      </c>
      <c r="G53" s="56"/>
    </row>
    <row r="54" spans="1:7" x14ac:dyDescent="0.25">
      <c r="A54" s="41" t="s">
        <v>1198</v>
      </c>
      <c r="B54" s="18" t="s">
        <v>1199</v>
      </c>
      <c r="C54" s="18" t="s">
        <v>1200</v>
      </c>
      <c r="D54" s="7">
        <v>1059</v>
      </c>
      <c r="E54" s="8">
        <v>67.12</v>
      </c>
      <c r="F54" s="9">
        <v>6.4999999999999997E-3</v>
      </c>
      <c r="G54" s="56"/>
    </row>
    <row r="55" spans="1:7" x14ac:dyDescent="0.25">
      <c r="A55" s="41" t="s">
        <v>1426</v>
      </c>
      <c r="B55" s="18" t="s">
        <v>1427</v>
      </c>
      <c r="C55" s="18" t="s">
        <v>1186</v>
      </c>
      <c r="D55" s="7">
        <v>1165</v>
      </c>
      <c r="E55" s="8">
        <v>66.55</v>
      </c>
      <c r="F55" s="9">
        <v>6.4000000000000003E-3</v>
      </c>
      <c r="G55" s="56"/>
    </row>
    <row r="56" spans="1:7" x14ac:dyDescent="0.25">
      <c r="A56" s="41" t="s">
        <v>1268</v>
      </c>
      <c r="B56" s="18" t="s">
        <v>1269</v>
      </c>
      <c r="C56" s="18" t="s">
        <v>1270</v>
      </c>
      <c r="D56" s="7">
        <v>2114</v>
      </c>
      <c r="E56" s="8">
        <v>66.290000000000006</v>
      </c>
      <c r="F56" s="9">
        <v>6.4000000000000003E-3</v>
      </c>
      <c r="G56" s="56"/>
    </row>
    <row r="57" spans="1:7" x14ac:dyDescent="0.25">
      <c r="A57" s="41" t="s">
        <v>1502</v>
      </c>
      <c r="B57" s="18" t="s">
        <v>1503</v>
      </c>
      <c r="C57" s="18" t="s">
        <v>1504</v>
      </c>
      <c r="D57" s="7">
        <v>910</v>
      </c>
      <c r="E57" s="8">
        <v>65.510000000000005</v>
      </c>
      <c r="F57" s="9">
        <v>6.3E-3</v>
      </c>
      <c r="G57" s="56"/>
    </row>
    <row r="58" spans="1:7" x14ac:dyDescent="0.25">
      <c r="A58" s="41" t="s">
        <v>1383</v>
      </c>
      <c r="B58" s="18" t="s">
        <v>1384</v>
      </c>
      <c r="C58" s="18" t="s">
        <v>1208</v>
      </c>
      <c r="D58" s="7">
        <v>17392</v>
      </c>
      <c r="E58" s="8">
        <v>64.34</v>
      </c>
      <c r="F58" s="9">
        <v>6.1999999999999998E-3</v>
      </c>
      <c r="G58" s="56"/>
    </row>
    <row r="59" spans="1:7" x14ac:dyDescent="0.25">
      <c r="A59" s="41" t="s">
        <v>1428</v>
      </c>
      <c r="B59" s="18" t="s">
        <v>1429</v>
      </c>
      <c r="C59" s="18" t="s">
        <v>1186</v>
      </c>
      <c r="D59" s="7">
        <v>1236</v>
      </c>
      <c r="E59" s="8">
        <v>62.12</v>
      </c>
      <c r="F59" s="9">
        <v>6.0000000000000001E-3</v>
      </c>
      <c r="G59" s="56"/>
    </row>
    <row r="60" spans="1:7" x14ac:dyDescent="0.25">
      <c r="A60" s="57" t="s">
        <v>130</v>
      </c>
      <c r="B60" s="19"/>
      <c r="C60" s="19"/>
      <c r="D60" s="10"/>
      <c r="E60" s="21">
        <v>10414.51</v>
      </c>
      <c r="F60" s="22">
        <v>1.0007999999999999</v>
      </c>
      <c r="G60" s="58"/>
    </row>
    <row r="61" spans="1:7" x14ac:dyDescent="0.25">
      <c r="A61" s="57" t="s">
        <v>1256</v>
      </c>
      <c r="B61" s="18"/>
      <c r="C61" s="18"/>
      <c r="D61" s="7"/>
      <c r="E61" s="8"/>
      <c r="F61" s="9"/>
      <c r="G61" s="56"/>
    </row>
    <row r="62" spans="1:7" x14ac:dyDescent="0.25">
      <c r="A62" s="57" t="s">
        <v>130</v>
      </c>
      <c r="B62" s="18"/>
      <c r="C62" s="18"/>
      <c r="D62" s="7"/>
      <c r="E62" s="23" t="s">
        <v>127</v>
      </c>
      <c r="F62" s="24" t="s">
        <v>127</v>
      </c>
      <c r="G62" s="56"/>
    </row>
    <row r="63" spans="1:7" x14ac:dyDescent="0.25">
      <c r="A63" s="59" t="s">
        <v>142</v>
      </c>
      <c r="B63" s="38"/>
      <c r="C63" s="38"/>
      <c r="D63" s="39"/>
      <c r="E63" s="15">
        <v>10414.51</v>
      </c>
      <c r="F63" s="16">
        <v>1.0007999999999999</v>
      </c>
      <c r="G63" s="58"/>
    </row>
    <row r="64" spans="1:7" x14ac:dyDescent="0.25">
      <c r="A64" s="41"/>
      <c r="B64" s="18"/>
      <c r="C64" s="18"/>
      <c r="D64" s="7"/>
      <c r="E64" s="8"/>
      <c r="F64" s="9"/>
      <c r="G64" s="56"/>
    </row>
    <row r="65" spans="1:7" x14ac:dyDescent="0.25">
      <c r="A65" s="41"/>
      <c r="B65" s="18"/>
      <c r="C65" s="18"/>
      <c r="D65" s="7"/>
      <c r="E65" s="8"/>
      <c r="F65" s="9"/>
      <c r="G65" s="56"/>
    </row>
    <row r="66" spans="1:7" x14ac:dyDescent="0.25">
      <c r="A66" s="57" t="s">
        <v>216</v>
      </c>
      <c r="B66" s="18"/>
      <c r="C66" s="18"/>
      <c r="D66" s="7"/>
      <c r="E66" s="8"/>
      <c r="F66" s="9"/>
      <c r="G66" s="56"/>
    </row>
    <row r="67" spans="1:7" x14ac:dyDescent="0.25">
      <c r="A67" s="41" t="s">
        <v>217</v>
      </c>
      <c r="B67" s="18"/>
      <c r="C67" s="18"/>
      <c r="D67" s="7"/>
      <c r="E67" s="8">
        <v>48.99</v>
      </c>
      <c r="F67" s="9">
        <v>4.7000000000000002E-3</v>
      </c>
      <c r="G67" s="56">
        <v>6.6513000000000003E-2</v>
      </c>
    </row>
    <row r="68" spans="1:7" x14ac:dyDescent="0.25">
      <c r="A68" s="57" t="s">
        <v>130</v>
      </c>
      <c r="B68" s="19"/>
      <c r="C68" s="19"/>
      <c r="D68" s="10"/>
      <c r="E68" s="21">
        <v>48.99</v>
      </c>
      <c r="F68" s="22">
        <v>4.7000000000000002E-3</v>
      </c>
      <c r="G68" s="58"/>
    </row>
    <row r="69" spans="1:7" x14ac:dyDescent="0.25">
      <c r="A69" s="41"/>
      <c r="B69" s="18"/>
      <c r="C69" s="18"/>
      <c r="D69" s="7"/>
      <c r="E69" s="8"/>
      <c r="F69" s="9"/>
      <c r="G69" s="56"/>
    </row>
    <row r="70" spans="1:7" x14ac:dyDescent="0.25">
      <c r="A70" s="59" t="s">
        <v>142</v>
      </c>
      <c r="B70" s="38"/>
      <c r="C70" s="38"/>
      <c r="D70" s="39"/>
      <c r="E70" s="21">
        <v>48.99</v>
      </c>
      <c r="F70" s="22">
        <v>4.7000000000000002E-3</v>
      </c>
      <c r="G70" s="58"/>
    </row>
    <row r="71" spans="1:7" x14ac:dyDescent="0.25">
      <c r="A71" s="41" t="s">
        <v>218</v>
      </c>
      <c r="B71" s="18"/>
      <c r="C71" s="18"/>
      <c r="D71" s="7"/>
      <c r="E71" s="8">
        <v>8.9274999999999997E-3</v>
      </c>
      <c r="F71" s="31" t="s">
        <v>895</v>
      </c>
      <c r="G71" s="56"/>
    </row>
    <row r="72" spans="1:7" x14ac:dyDescent="0.25">
      <c r="A72" s="41" t="s">
        <v>219</v>
      </c>
      <c r="B72" s="18"/>
      <c r="C72" s="18"/>
      <c r="D72" s="7"/>
      <c r="E72" s="12">
        <v>-57.248927500000001</v>
      </c>
      <c r="F72" s="13">
        <v>-5.4999999999999997E-3</v>
      </c>
      <c r="G72" s="56">
        <v>6.6513000000000003E-2</v>
      </c>
    </row>
    <row r="73" spans="1:7" x14ac:dyDescent="0.25">
      <c r="A73" s="60" t="s">
        <v>220</v>
      </c>
      <c r="B73" s="20"/>
      <c r="C73" s="20"/>
      <c r="D73" s="14"/>
      <c r="E73" s="15">
        <v>10406.26</v>
      </c>
      <c r="F73" s="16">
        <v>1</v>
      </c>
      <c r="G73" s="61"/>
    </row>
    <row r="74" spans="1:7" x14ac:dyDescent="0.25">
      <c r="A74" s="42"/>
      <c r="G74" s="48"/>
    </row>
    <row r="75" spans="1:7" x14ac:dyDescent="0.25">
      <c r="A75" s="62" t="s">
        <v>689</v>
      </c>
      <c r="G75" s="48"/>
    </row>
    <row r="76" spans="1:7" x14ac:dyDescent="0.25">
      <c r="A76" s="42"/>
      <c r="G76" s="48"/>
    </row>
    <row r="77" spans="1:7" x14ac:dyDescent="0.25">
      <c r="A77" s="62" t="s">
        <v>232</v>
      </c>
      <c r="G77" s="48"/>
    </row>
    <row r="78" spans="1:7" x14ac:dyDescent="0.25">
      <c r="A78" s="43" t="s">
        <v>233</v>
      </c>
      <c r="B78" s="3" t="s">
        <v>127</v>
      </c>
      <c r="G78" s="48"/>
    </row>
    <row r="79" spans="1:7" x14ac:dyDescent="0.25">
      <c r="A79" s="42" t="s">
        <v>234</v>
      </c>
      <c r="G79" s="48"/>
    </row>
    <row r="80" spans="1:7" x14ac:dyDescent="0.25">
      <c r="A80" s="42" t="s">
        <v>235</v>
      </c>
      <c r="B80" s="3" t="s">
        <v>236</v>
      </c>
      <c r="C80" s="3" t="s">
        <v>236</v>
      </c>
      <c r="G80" s="48"/>
    </row>
    <row r="81" spans="1:7" x14ac:dyDescent="0.25">
      <c r="A81" s="42"/>
      <c r="B81" s="63">
        <v>45382</v>
      </c>
      <c r="C81" s="63">
        <v>45565</v>
      </c>
      <c r="G81" s="48"/>
    </row>
    <row r="82" spans="1:7" x14ac:dyDescent="0.25">
      <c r="A82" s="42" t="s">
        <v>240</v>
      </c>
      <c r="B82">
        <v>12.900600000000001</v>
      </c>
      <c r="C82">
        <v>14.9948</v>
      </c>
      <c r="E82" s="2"/>
      <c r="G82" s="64"/>
    </row>
    <row r="83" spans="1:7" x14ac:dyDescent="0.25">
      <c r="A83" s="42" t="s">
        <v>241</v>
      </c>
      <c r="B83">
        <v>12.722099999999999</v>
      </c>
      <c r="C83">
        <v>14.7873</v>
      </c>
      <c r="E83" s="2"/>
      <c r="G83" s="64"/>
    </row>
    <row r="84" spans="1:7" x14ac:dyDescent="0.25">
      <c r="A84" s="42" t="s">
        <v>709</v>
      </c>
      <c r="B84">
        <v>12.574299999999999</v>
      </c>
      <c r="C84">
        <v>14.582599999999999</v>
      </c>
      <c r="E84" s="2"/>
      <c r="G84" s="64"/>
    </row>
    <row r="85" spans="1:7" x14ac:dyDescent="0.25">
      <c r="A85" s="42" t="s">
        <v>710</v>
      </c>
      <c r="B85">
        <v>12.5741</v>
      </c>
      <c r="C85">
        <v>14.5824</v>
      </c>
      <c r="E85" s="2"/>
      <c r="G85" s="64"/>
    </row>
    <row r="86" spans="1:7" x14ac:dyDescent="0.25">
      <c r="A86" s="42"/>
      <c r="E86" s="2"/>
      <c r="G86" s="64"/>
    </row>
    <row r="87" spans="1:7" x14ac:dyDescent="0.25">
      <c r="A87" s="42" t="s">
        <v>251</v>
      </c>
      <c r="B87" s="3" t="s">
        <v>127</v>
      </c>
      <c r="G87" s="48"/>
    </row>
    <row r="88" spans="1:7" x14ac:dyDescent="0.25">
      <c r="A88" s="42" t="s">
        <v>252</v>
      </c>
      <c r="B88" s="3" t="s">
        <v>127</v>
      </c>
      <c r="G88" s="48"/>
    </row>
    <row r="89" spans="1:7" ht="30" customHeight="1" x14ac:dyDescent="0.25">
      <c r="A89" s="43" t="s">
        <v>253</v>
      </c>
      <c r="B89" s="3" t="s">
        <v>127</v>
      </c>
      <c r="G89" s="48"/>
    </row>
    <row r="90" spans="1:7" ht="30" customHeight="1" x14ac:dyDescent="0.25">
      <c r="A90" s="43" t="s">
        <v>254</v>
      </c>
      <c r="B90" s="3" t="s">
        <v>127</v>
      </c>
      <c r="G90" s="48"/>
    </row>
    <row r="91" spans="1:7" x14ac:dyDescent="0.25">
      <c r="A91" s="42" t="s">
        <v>1259</v>
      </c>
      <c r="B91" s="65">
        <v>0.123</v>
      </c>
      <c r="G91" s="48"/>
    </row>
    <row r="92" spans="1:7" ht="30" customHeight="1" x14ac:dyDescent="0.25">
      <c r="A92" s="43" t="s">
        <v>256</v>
      </c>
      <c r="B92" s="3" t="s">
        <v>127</v>
      </c>
      <c r="G92" s="48"/>
    </row>
    <row r="93" spans="1:7" ht="30" customHeight="1" x14ac:dyDescent="0.25">
      <c r="A93" s="43" t="s">
        <v>257</v>
      </c>
      <c r="B93" s="3" t="s">
        <v>127</v>
      </c>
      <c r="G93" s="48"/>
    </row>
    <row r="94" spans="1:7" ht="30" customHeight="1" x14ac:dyDescent="0.25">
      <c r="A94" s="43" t="s">
        <v>258</v>
      </c>
      <c r="B94" s="65">
        <v>245.05688069999999</v>
      </c>
      <c r="G94" s="48"/>
    </row>
    <row r="95" spans="1:7" x14ac:dyDescent="0.25">
      <c r="A95" s="42" t="s">
        <v>259</v>
      </c>
      <c r="B95" s="3" t="s">
        <v>127</v>
      </c>
      <c r="G95" s="48"/>
    </row>
    <row r="96" spans="1:7" ht="15.75" customHeight="1" thickBot="1" x14ac:dyDescent="0.3">
      <c r="A96" s="66" t="s">
        <v>260</v>
      </c>
      <c r="B96" s="67" t="s">
        <v>127</v>
      </c>
      <c r="C96" s="68"/>
      <c r="D96" s="68"/>
      <c r="E96" s="68"/>
      <c r="F96" s="68"/>
      <c r="G96" s="69"/>
    </row>
    <row r="98" spans="1:4" ht="69.95" customHeight="1" x14ac:dyDescent="0.25">
      <c r="A98" s="128" t="s">
        <v>261</v>
      </c>
      <c r="B98" s="128" t="s">
        <v>262</v>
      </c>
      <c r="C98" s="128" t="s">
        <v>5</v>
      </c>
      <c r="D98" s="128" t="s">
        <v>6</v>
      </c>
    </row>
    <row r="99" spans="1:4" ht="69.95" customHeight="1" x14ac:dyDescent="0.25">
      <c r="A99" s="128" t="s">
        <v>2110</v>
      </c>
      <c r="B99" s="128"/>
      <c r="C99" s="128" t="s">
        <v>70</v>
      </c>
      <c r="D9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9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2111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2112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1263</v>
      </c>
      <c r="B10" s="18" t="s">
        <v>1264</v>
      </c>
      <c r="C10" s="18" t="s">
        <v>1189</v>
      </c>
      <c r="D10" s="7">
        <v>57781</v>
      </c>
      <c r="E10" s="8">
        <v>1000.8</v>
      </c>
      <c r="F10" s="9">
        <v>4.58E-2</v>
      </c>
      <c r="G10" s="56"/>
    </row>
    <row r="11" spans="1:8" x14ac:dyDescent="0.25">
      <c r="A11" s="41" t="s">
        <v>1206</v>
      </c>
      <c r="B11" s="18" t="s">
        <v>1207</v>
      </c>
      <c r="C11" s="18" t="s">
        <v>1208</v>
      </c>
      <c r="D11" s="7">
        <v>25830</v>
      </c>
      <c r="E11" s="8">
        <v>762.8</v>
      </c>
      <c r="F11" s="9">
        <v>3.49E-2</v>
      </c>
      <c r="G11" s="56"/>
    </row>
    <row r="12" spans="1:8" x14ac:dyDescent="0.25">
      <c r="A12" s="41" t="s">
        <v>1187</v>
      </c>
      <c r="B12" s="18" t="s">
        <v>1188</v>
      </c>
      <c r="C12" s="18" t="s">
        <v>1189</v>
      </c>
      <c r="D12" s="7">
        <v>53666</v>
      </c>
      <c r="E12" s="8">
        <v>683.17</v>
      </c>
      <c r="F12" s="9">
        <v>3.1300000000000001E-2</v>
      </c>
      <c r="G12" s="56"/>
    </row>
    <row r="13" spans="1:8" x14ac:dyDescent="0.25">
      <c r="A13" s="41" t="s">
        <v>1276</v>
      </c>
      <c r="B13" s="18" t="s">
        <v>1277</v>
      </c>
      <c r="C13" s="18" t="s">
        <v>1267</v>
      </c>
      <c r="D13" s="7">
        <v>27415</v>
      </c>
      <c r="E13" s="8">
        <v>514.20000000000005</v>
      </c>
      <c r="F13" s="9">
        <v>2.3599999999999999E-2</v>
      </c>
      <c r="G13" s="56"/>
    </row>
    <row r="14" spans="1:8" x14ac:dyDescent="0.25">
      <c r="A14" s="41" t="s">
        <v>1192</v>
      </c>
      <c r="B14" s="18" t="s">
        <v>1193</v>
      </c>
      <c r="C14" s="18" t="s">
        <v>1194</v>
      </c>
      <c r="D14" s="7">
        <v>70856</v>
      </c>
      <c r="E14" s="8">
        <v>367.14</v>
      </c>
      <c r="F14" s="9">
        <v>1.6799999999999999E-2</v>
      </c>
      <c r="G14" s="56"/>
    </row>
    <row r="15" spans="1:8" x14ac:dyDescent="0.25">
      <c r="A15" s="41" t="s">
        <v>1181</v>
      </c>
      <c r="B15" s="18" t="s">
        <v>1182</v>
      </c>
      <c r="C15" s="18" t="s">
        <v>1183</v>
      </c>
      <c r="D15" s="7">
        <v>20417</v>
      </c>
      <c r="E15" s="8">
        <v>349.04</v>
      </c>
      <c r="F15" s="9">
        <v>1.6E-2</v>
      </c>
      <c r="G15" s="56"/>
    </row>
    <row r="16" spans="1:8" x14ac:dyDescent="0.25">
      <c r="A16" s="41" t="s">
        <v>1265</v>
      </c>
      <c r="B16" s="18" t="s">
        <v>1266</v>
      </c>
      <c r="C16" s="18" t="s">
        <v>1267</v>
      </c>
      <c r="D16" s="7">
        <v>7785</v>
      </c>
      <c r="E16" s="8">
        <v>332.3</v>
      </c>
      <c r="F16" s="9">
        <v>1.52E-2</v>
      </c>
      <c r="G16" s="56"/>
    </row>
    <row r="17" spans="1:7" x14ac:dyDescent="0.25">
      <c r="A17" s="41" t="s">
        <v>1221</v>
      </c>
      <c r="B17" s="18" t="s">
        <v>1222</v>
      </c>
      <c r="C17" s="18" t="s">
        <v>1223</v>
      </c>
      <c r="D17" s="7">
        <v>8967</v>
      </c>
      <c r="E17" s="8">
        <v>329.59</v>
      </c>
      <c r="F17" s="9">
        <v>1.5100000000000001E-2</v>
      </c>
      <c r="G17" s="56"/>
    </row>
    <row r="18" spans="1:7" x14ac:dyDescent="0.25">
      <c r="A18" s="41" t="s">
        <v>1782</v>
      </c>
      <c r="B18" s="18" t="s">
        <v>1783</v>
      </c>
      <c r="C18" s="18" t="s">
        <v>1231</v>
      </c>
      <c r="D18" s="7">
        <v>365993</v>
      </c>
      <c r="E18" s="8">
        <v>292.98</v>
      </c>
      <c r="F18" s="9">
        <v>1.34E-2</v>
      </c>
      <c r="G18" s="56"/>
    </row>
    <row r="19" spans="1:7" x14ac:dyDescent="0.25">
      <c r="A19" s="41" t="s">
        <v>1242</v>
      </c>
      <c r="B19" s="18" t="s">
        <v>1243</v>
      </c>
      <c r="C19" s="18" t="s">
        <v>1189</v>
      </c>
      <c r="D19" s="7">
        <v>21711</v>
      </c>
      <c r="E19" s="8">
        <v>267.52</v>
      </c>
      <c r="F19" s="9">
        <v>1.23E-2</v>
      </c>
      <c r="G19" s="56"/>
    </row>
    <row r="20" spans="1:7" x14ac:dyDescent="0.25">
      <c r="A20" s="41" t="s">
        <v>1240</v>
      </c>
      <c r="B20" s="18" t="s">
        <v>1241</v>
      </c>
      <c r="C20" s="18" t="s">
        <v>1189</v>
      </c>
      <c r="D20" s="7">
        <v>29306</v>
      </c>
      <c r="E20" s="8">
        <v>230.9</v>
      </c>
      <c r="F20" s="9">
        <v>1.06E-2</v>
      </c>
      <c r="G20" s="56"/>
    </row>
    <row r="21" spans="1:7" x14ac:dyDescent="0.25">
      <c r="A21" s="41" t="s">
        <v>1960</v>
      </c>
      <c r="B21" s="18" t="s">
        <v>1961</v>
      </c>
      <c r="C21" s="18" t="s">
        <v>1504</v>
      </c>
      <c r="D21" s="7">
        <v>22931</v>
      </c>
      <c r="E21" s="8">
        <v>226.04</v>
      </c>
      <c r="F21" s="9">
        <v>1.04E-2</v>
      </c>
      <c r="G21" s="56"/>
    </row>
    <row r="22" spans="1:7" x14ac:dyDescent="0.25">
      <c r="A22" s="41" t="s">
        <v>1341</v>
      </c>
      <c r="B22" s="18" t="s">
        <v>1342</v>
      </c>
      <c r="C22" s="18" t="s">
        <v>1186</v>
      </c>
      <c r="D22" s="7">
        <v>6787</v>
      </c>
      <c r="E22" s="8">
        <v>210.05</v>
      </c>
      <c r="F22" s="9">
        <v>9.5999999999999992E-3</v>
      </c>
      <c r="G22" s="56"/>
    </row>
    <row r="23" spans="1:7" x14ac:dyDescent="0.25">
      <c r="A23" s="41" t="s">
        <v>1284</v>
      </c>
      <c r="B23" s="18" t="s">
        <v>1285</v>
      </c>
      <c r="C23" s="18" t="s">
        <v>1189</v>
      </c>
      <c r="D23" s="7">
        <v>11185</v>
      </c>
      <c r="E23" s="8">
        <v>207.36</v>
      </c>
      <c r="F23" s="9">
        <v>9.4999999999999998E-3</v>
      </c>
      <c r="G23" s="56"/>
    </row>
    <row r="24" spans="1:7" x14ac:dyDescent="0.25">
      <c r="A24" s="41" t="s">
        <v>1430</v>
      </c>
      <c r="B24" s="18" t="s">
        <v>1431</v>
      </c>
      <c r="C24" s="18" t="s">
        <v>1194</v>
      </c>
      <c r="D24" s="7">
        <v>6782</v>
      </c>
      <c r="E24" s="8">
        <v>200.63</v>
      </c>
      <c r="F24" s="9">
        <v>9.1999999999999998E-3</v>
      </c>
      <c r="G24" s="56"/>
    </row>
    <row r="25" spans="1:7" x14ac:dyDescent="0.25">
      <c r="A25" s="41" t="s">
        <v>1489</v>
      </c>
      <c r="B25" s="18" t="s">
        <v>1490</v>
      </c>
      <c r="C25" s="18" t="s">
        <v>1391</v>
      </c>
      <c r="D25" s="7">
        <v>27072</v>
      </c>
      <c r="E25" s="8">
        <v>185.36</v>
      </c>
      <c r="F25" s="9">
        <v>8.5000000000000006E-3</v>
      </c>
      <c r="G25" s="56"/>
    </row>
    <row r="26" spans="1:7" x14ac:dyDescent="0.25">
      <c r="A26" s="41" t="s">
        <v>1373</v>
      </c>
      <c r="B26" s="18" t="s">
        <v>1374</v>
      </c>
      <c r="C26" s="18" t="s">
        <v>1267</v>
      </c>
      <c r="D26" s="7">
        <v>3280</v>
      </c>
      <c r="E26" s="8">
        <v>178.77</v>
      </c>
      <c r="F26" s="9">
        <v>8.2000000000000007E-3</v>
      </c>
      <c r="G26" s="56"/>
    </row>
    <row r="27" spans="1:7" x14ac:dyDescent="0.25">
      <c r="A27" s="41" t="s">
        <v>1286</v>
      </c>
      <c r="B27" s="18" t="s">
        <v>1287</v>
      </c>
      <c r="C27" s="18" t="s">
        <v>1283</v>
      </c>
      <c r="D27" s="7">
        <v>2131</v>
      </c>
      <c r="E27" s="8">
        <v>164.15</v>
      </c>
      <c r="F27" s="9">
        <v>7.4999999999999997E-3</v>
      </c>
      <c r="G27" s="56"/>
    </row>
    <row r="28" spans="1:7" x14ac:dyDescent="0.25">
      <c r="A28" s="41" t="s">
        <v>1190</v>
      </c>
      <c r="B28" s="18" t="s">
        <v>1191</v>
      </c>
      <c r="C28" s="18" t="s">
        <v>1180</v>
      </c>
      <c r="D28" s="7">
        <v>7443</v>
      </c>
      <c r="E28" s="8">
        <v>163.08000000000001</v>
      </c>
      <c r="F28" s="9">
        <v>7.4999999999999997E-3</v>
      </c>
      <c r="G28" s="56"/>
    </row>
    <row r="29" spans="1:7" x14ac:dyDescent="0.25">
      <c r="A29" s="41" t="s">
        <v>1311</v>
      </c>
      <c r="B29" s="18" t="s">
        <v>1312</v>
      </c>
      <c r="C29" s="18" t="s">
        <v>1220</v>
      </c>
      <c r="D29" s="7">
        <v>1167</v>
      </c>
      <c r="E29" s="8">
        <v>161.08000000000001</v>
      </c>
      <c r="F29" s="9">
        <v>7.4000000000000003E-3</v>
      </c>
      <c r="G29" s="56"/>
    </row>
    <row r="30" spans="1:7" x14ac:dyDescent="0.25">
      <c r="A30" s="41" t="s">
        <v>1201</v>
      </c>
      <c r="B30" s="18" t="s">
        <v>1202</v>
      </c>
      <c r="C30" s="18" t="s">
        <v>1203</v>
      </c>
      <c r="D30" s="7">
        <v>36070</v>
      </c>
      <c r="E30" s="8">
        <v>159.86000000000001</v>
      </c>
      <c r="F30" s="9">
        <v>7.3000000000000001E-3</v>
      </c>
      <c r="G30" s="56"/>
    </row>
    <row r="31" spans="1:7" x14ac:dyDescent="0.25">
      <c r="A31" s="41" t="s">
        <v>1232</v>
      </c>
      <c r="B31" s="18" t="s">
        <v>1233</v>
      </c>
      <c r="C31" s="18" t="s">
        <v>1234</v>
      </c>
      <c r="D31" s="7">
        <v>4183</v>
      </c>
      <c r="E31" s="8">
        <v>159.21</v>
      </c>
      <c r="F31" s="9">
        <v>7.3000000000000001E-3</v>
      </c>
      <c r="G31" s="56"/>
    </row>
    <row r="32" spans="1:7" x14ac:dyDescent="0.25">
      <c r="A32" s="41" t="s">
        <v>1926</v>
      </c>
      <c r="B32" s="18" t="s">
        <v>1927</v>
      </c>
      <c r="C32" s="18" t="s">
        <v>1928</v>
      </c>
      <c r="D32" s="7">
        <v>9783</v>
      </c>
      <c r="E32" s="8">
        <v>158.47999999999999</v>
      </c>
      <c r="F32" s="9">
        <v>7.3000000000000001E-3</v>
      </c>
      <c r="G32" s="56"/>
    </row>
    <row r="33" spans="1:7" x14ac:dyDescent="0.25">
      <c r="A33" s="41" t="s">
        <v>1178</v>
      </c>
      <c r="B33" s="18" t="s">
        <v>1179</v>
      </c>
      <c r="C33" s="18" t="s">
        <v>1180</v>
      </c>
      <c r="D33" s="7">
        <v>8223</v>
      </c>
      <c r="E33" s="8">
        <v>158.43</v>
      </c>
      <c r="F33" s="9">
        <v>7.3000000000000001E-3</v>
      </c>
      <c r="G33" s="56"/>
    </row>
    <row r="34" spans="1:7" x14ac:dyDescent="0.25">
      <c r="A34" s="41" t="s">
        <v>1238</v>
      </c>
      <c r="B34" s="18" t="s">
        <v>1239</v>
      </c>
      <c r="C34" s="18" t="s">
        <v>1186</v>
      </c>
      <c r="D34" s="7">
        <v>16168</v>
      </c>
      <c r="E34" s="8">
        <v>157.58000000000001</v>
      </c>
      <c r="F34" s="9">
        <v>7.1999999999999998E-3</v>
      </c>
      <c r="G34" s="56"/>
    </row>
    <row r="35" spans="1:7" x14ac:dyDescent="0.25">
      <c r="A35" s="41" t="s">
        <v>1195</v>
      </c>
      <c r="B35" s="18" t="s">
        <v>1196</v>
      </c>
      <c r="C35" s="18" t="s">
        <v>1197</v>
      </c>
      <c r="D35" s="7">
        <v>4087</v>
      </c>
      <c r="E35" s="8">
        <v>155.49</v>
      </c>
      <c r="F35" s="9">
        <v>7.1000000000000004E-3</v>
      </c>
      <c r="G35" s="56"/>
    </row>
    <row r="36" spans="1:7" x14ac:dyDescent="0.25">
      <c r="A36" s="41" t="s">
        <v>1878</v>
      </c>
      <c r="B36" s="18" t="s">
        <v>1879</v>
      </c>
      <c r="C36" s="18" t="s">
        <v>1399</v>
      </c>
      <c r="D36" s="7">
        <v>4188</v>
      </c>
      <c r="E36" s="8">
        <v>154.31</v>
      </c>
      <c r="F36" s="9">
        <v>7.1000000000000004E-3</v>
      </c>
      <c r="G36" s="56"/>
    </row>
    <row r="37" spans="1:7" x14ac:dyDescent="0.25">
      <c r="A37" s="41" t="s">
        <v>1309</v>
      </c>
      <c r="B37" s="18" t="s">
        <v>1310</v>
      </c>
      <c r="C37" s="18" t="s">
        <v>1183</v>
      </c>
      <c r="D37" s="7">
        <v>38349</v>
      </c>
      <c r="E37" s="8">
        <v>150.54</v>
      </c>
      <c r="F37" s="9">
        <v>6.8999999999999999E-3</v>
      </c>
      <c r="G37" s="56"/>
    </row>
    <row r="38" spans="1:7" x14ac:dyDescent="0.25">
      <c r="A38" s="41" t="s">
        <v>1778</v>
      </c>
      <c r="B38" s="18" t="s">
        <v>1779</v>
      </c>
      <c r="C38" s="18" t="s">
        <v>1231</v>
      </c>
      <c r="D38" s="7">
        <v>19728</v>
      </c>
      <c r="E38" s="8">
        <v>149.75</v>
      </c>
      <c r="F38" s="9">
        <v>6.8999999999999999E-3</v>
      </c>
      <c r="G38" s="56"/>
    </row>
    <row r="39" spans="1:7" x14ac:dyDescent="0.25">
      <c r="A39" s="41" t="s">
        <v>1395</v>
      </c>
      <c r="B39" s="18" t="s">
        <v>1396</v>
      </c>
      <c r="C39" s="18" t="s">
        <v>1189</v>
      </c>
      <c r="D39" s="7">
        <v>75550</v>
      </c>
      <c r="E39" s="8">
        <v>148.63</v>
      </c>
      <c r="F39" s="9">
        <v>6.7999999999999996E-3</v>
      </c>
      <c r="G39" s="56"/>
    </row>
    <row r="40" spans="1:7" x14ac:dyDescent="0.25">
      <c r="A40" s="41" t="s">
        <v>1511</v>
      </c>
      <c r="B40" s="18" t="s">
        <v>1512</v>
      </c>
      <c r="C40" s="18" t="s">
        <v>1267</v>
      </c>
      <c r="D40" s="7">
        <v>8045</v>
      </c>
      <c r="E40" s="8">
        <v>144.5</v>
      </c>
      <c r="F40" s="9">
        <v>6.6E-3</v>
      </c>
      <c r="G40" s="56"/>
    </row>
    <row r="41" spans="1:7" x14ac:dyDescent="0.25">
      <c r="A41" s="41" t="s">
        <v>1345</v>
      </c>
      <c r="B41" s="18" t="s">
        <v>1346</v>
      </c>
      <c r="C41" s="18" t="s">
        <v>1267</v>
      </c>
      <c r="D41" s="7">
        <v>2050</v>
      </c>
      <c r="E41" s="8">
        <v>143.84</v>
      </c>
      <c r="F41" s="9">
        <v>6.6E-3</v>
      </c>
      <c r="G41" s="56"/>
    </row>
    <row r="42" spans="1:7" x14ac:dyDescent="0.25">
      <c r="A42" s="41" t="s">
        <v>2113</v>
      </c>
      <c r="B42" s="18" t="s">
        <v>2114</v>
      </c>
      <c r="C42" s="18" t="s">
        <v>1246</v>
      </c>
      <c r="D42" s="7">
        <v>3285</v>
      </c>
      <c r="E42" s="8">
        <v>142.44</v>
      </c>
      <c r="F42" s="9">
        <v>6.4999999999999997E-3</v>
      </c>
      <c r="G42" s="56"/>
    </row>
    <row r="43" spans="1:7" x14ac:dyDescent="0.25">
      <c r="A43" s="41" t="s">
        <v>1450</v>
      </c>
      <c r="B43" s="18" t="s">
        <v>1451</v>
      </c>
      <c r="C43" s="18" t="s">
        <v>1399</v>
      </c>
      <c r="D43" s="7">
        <v>3122</v>
      </c>
      <c r="E43" s="8">
        <v>134.22</v>
      </c>
      <c r="F43" s="9">
        <v>6.1000000000000004E-3</v>
      </c>
      <c r="G43" s="56"/>
    </row>
    <row r="44" spans="1:7" x14ac:dyDescent="0.25">
      <c r="A44" s="41" t="s">
        <v>1204</v>
      </c>
      <c r="B44" s="18" t="s">
        <v>1205</v>
      </c>
      <c r="C44" s="18" t="s">
        <v>1186</v>
      </c>
      <c r="D44" s="7">
        <v>1002</v>
      </c>
      <c r="E44" s="8">
        <v>132.63999999999999</v>
      </c>
      <c r="F44" s="9">
        <v>6.1000000000000004E-3</v>
      </c>
      <c r="G44" s="56"/>
    </row>
    <row r="45" spans="1:7" x14ac:dyDescent="0.25">
      <c r="A45" s="41" t="s">
        <v>2115</v>
      </c>
      <c r="B45" s="18" t="s">
        <v>2116</v>
      </c>
      <c r="C45" s="18" t="s">
        <v>1189</v>
      </c>
      <c r="D45" s="7">
        <v>581490</v>
      </c>
      <c r="E45" s="8">
        <v>130.72</v>
      </c>
      <c r="F45" s="9">
        <v>6.0000000000000001E-3</v>
      </c>
      <c r="G45" s="56"/>
    </row>
    <row r="46" spans="1:7" x14ac:dyDescent="0.25">
      <c r="A46" s="41" t="s">
        <v>1320</v>
      </c>
      <c r="B46" s="18" t="s">
        <v>1321</v>
      </c>
      <c r="C46" s="18" t="s">
        <v>1208</v>
      </c>
      <c r="D46" s="7">
        <v>29638</v>
      </c>
      <c r="E46" s="8">
        <v>130.57</v>
      </c>
      <c r="F46" s="9">
        <v>6.0000000000000001E-3</v>
      </c>
      <c r="G46" s="56"/>
    </row>
    <row r="47" spans="1:7" x14ac:dyDescent="0.25">
      <c r="A47" s="41" t="s">
        <v>1523</v>
      </c>
      <c r="B47" s="18" t="s">
        <v>1524</v>
      </c>
      <c r="C47" s="18" t="s">
        <v>1220</v>
      </c>
      <c r="D47" s="7">
        <v>7047</v>
      </c>
      <c r="E47" s="8">
        <v>130.02000000000001</v>
      </c>
      <c r="F47" s="9">
        <v>6.0000000000000001E-3</v>
      </c>
      <c r="G47" s="56"/>
    </row>
    <row r="48" spans="1:7" x14ac:dyDescent="0.25">
      <c r="A48" s="41" t="s">
        <v>1780</v>
      </c>
      <c r="B48" s="18" t="s">
        <v>1781</v>
      </c>
      <c r="C48" s="18" t="s">
        <v>1329</v>
      </c>
      <c r="D48" s="7">
        <v>47447</v>
      </c>
      <c r="E48" s="8">
        <v>129.66999999999999</v>
      </c>
      <c r="F48" s="9">
        <v>5.8999999999999999E-3</v>
      </c>
      <c r="G48" s="56"/>
    </row>
    <row r="49" spans="1:7" x14ac:dyDescent="0.25">
      <c r="A49" s="41" t="s">
        <v>1327</v>
      </c>
      <c r="B49" s="18" t="s">
        <v>1328</v>
      </c>
      <c r="C49" s="18" t="s">
        <v>1329</v>
      </c>
      <c r="D49" s="7">
        <v>1692</v>
      </c>
      <c r="E49" s="8">
        <v>128.16</v>
      </c>
      <c r="F49" s="9">
        <v>5.8999999999999999E-3</v>
      </c>
      <c r="G49" s="56"/>
    </row>
    <row r="50" spans="1:7" x14ac:dyDescent="0.25">
      <c r="A50" s="41" t="s">
        <v>1549</v>
      </c>
      <c r="B50" s="18" t="s">
        <v>1550</v>
      </c>
      <c r="C50" s="18" t="s">
        <v>1189</v>
      </c>
      <c r="D50" s="7">
        <v>17288</v>
      </c>
      <c r="E50" s="8">
        <v>127.97</v>
      </c>
      <c r="F50" s="9">
        <v>5.8999999999999999E-3</v>
      </c>
      <c r="G50" s="56"/>
    </row>
    <row r="51" spans="1:7" x14ac:dyDescent="0.25">
      <c r="A51" s="41" t="s">
        <v>1315</v>
      </c>
      <c r="B51" s="18" t="s">
        <v>1316</v>
      </c>
      <c r="C51" s="18" t="s">
        <v>1180</v>
      </c>
      <c r="D51" s="7">
        <v>8634</v>
      </c>
      <c r="E51" s="8">
        <v>126.12</v>
      </c>
      <c r="F51" s="9">
        <v>5.7999999999999996E-3</v>
      </c>
      <c r="G51" s="56"/>
    </row>
    <row r="52" spans="1:7" x14ac:dyDescent="0.25">
      <c r="A52" s="41" t="s">
        <v>1460</v>
      </c>
      <c r="B52" s="18" t="s">
        <v>1461</v>
      </c>
      <c r="C52" s="18" t="s">
        <v>1203</v>
      </c>
      <c r="D52" s="7">
        <v>34507</v>
      </c>
      <c r="E52" s="8">
        <v>121.76</v>
      </c>
      <c r="F52" s="9">
        <v>5.5999999999999999E-3</v>
      </c>
      <c r="G52" s="56"/>
    </row>
    <row r="53" spans="1:7" x14ac:dyDescent="0.25">
      <c r="A53" s="41" t="s">
        <v>1218</v>
      </c>
      <c r="B53" s="18" t="s">
        <v>1219</v>
      </c>
      <c r="C53" s="18" t="s">
        <v>1220</v>
      </c>
      <c r="D53" s="7">
        <v>3152</v>
      </c>
      <c r="E53" s="8">
        <v>120.53</v>
      </c>
      <c r="F53" s="9">
        <v>5.4999999999999997E-3</v>
      </c>
      <c r="G53" s="56"/>
    </row>
    <row r="54" spans="1:7" x14ac:dyDescent="0.25">
      <c r="A54" s="41" t="s">
        <v>1448</v>
      </c>
      <c r="B54" s="18" t="s">
        <v>1449</v>
      </c>
      <c r="C54" s="18" t="s">
        <v>1246</v>
      </c>
      <c r="D54" s="7">
        <v>7865</v>
      </c>
      <c r="E54" s="8">
        <v>119.28</v>
      </c>
      <c r="F54" s="9">
        <v>5.4999999999999997E-3</v>
      </c>
      <c r="G54" s="56"/>
    </row>
    <row r="55" spans="1:7" x14ac:dyDescent="0.25">
      <c r="A55" s="41" t="s">
        <v>1495</v>
      </c>
      <c r="B55" s="18" t="s">
        <v>1496</v>
      </c>
      <c r="C55" s="18" t="s">
        <v>1402</v>
      </c>
      <c r="D55" s="7">
        <v>2505</v>
      </c>
      <c r="E55" s="8">
        <v>116.63</v>
      </c>
      <c r="F55" s="9">
        <v>5.3E-3</v>
      </c>
      <c r="G55" s="56"/>
    </row>
    <row r="56" spans="1:7" x14ac:dyDescent="0.25">
      <c r="A56" s="41" t="s">
        <v>1545</v>
      </c>
      <c r="B56" s="18" t="s">
        <v>1546</v>
      </c>
      <c r="C56" s="18" t="s">
        <v>1220</v>
      </c>
      <c r="D56" s="7">
        <v>3446</v>
      </c>
      <c r="E56" s="8">
        <v>114.72</v>
      </c>
      <c r="F56" s="9">
        <v>5.3E-3</v>
      </c>
      <c r="G56" s="56"/>
    </row>
    <row r="57" spans="1:7" x14ac:dyDescent="0.25">
      <c r="A57" s="41" t="s">
        <v>1466</v>
      </c>
      <c r="B57" s="18" t="s">
        <v>1467</v>
      </c>
      <c r="C57" s="18" t="s">
        <v>1237</v>
      </c>
      <c r="D57" s="7">
        <v>16232</v>
      </c>
      <c r="E57" s="8">
        <v>112.88</v>
      </c>
      <c r="F57" s="9">
        <v>5.1999999999999998E-3</v>
      </c>
      <c r="G57" s="56"/>
    </row>
    <row r="58" spans="1:7" x14ac:dyDescent="0.25">
      <c r="A58" s="41" t="s">
        <v>1527</v>
      </c>
      <c r="B58" s="18" t="s">
        <v>1528</v>
      </c>
      <c r="C58" s="18" t="s">
        <v>1319</v>
      </c>
      <c r="D58" s="7">
        <v>3569</v>
      </c>
      <c r="E58" s="8">
        <v>112.81</v>
      </c>
      <c r="F58" s="9">
        <v>5.1999999999999998E-3</v>
      </c>
      <c r="G58" s="56"/>
    </row>
    <row r="59" spans="1:7" x14ac:dyDescent="0.25">
      <c r="A59" s="41" t="s">
        <v>1487</v>
      </c>
      <c r="B59" s="18" t="s">
        <v>1488</v>
      </c>
      <c r="C59" s="18" t="s">
        <v>1362</v>
      </c>
      <c r="D59" s="7">
        <v>4479</v>
      </c>
      <c r="E59" s="8">
        <v>111.88</v>
      </c>
      <c r="F59" s="9">
        <v>5.1000000000000004E-3</v>
      </c>
      <c r="G59" s="56"/>
    </row>
    <row r="60" spans="1:7" x14ac:dyDescent="0.25">
      <c r="A60" s="41" t="s">
        <v>1905</v>
      </c>
      <c r="B60" s="18" t="s">
        <v>1906</v>
      </c>
      <c r="C60" s="18" t="s">
        <v>1283</v>
      </c>
      <c r="D60" s="7">
        <v>2102</v>
      </c>
      <c r="E60" s="8">
        <v>110.8</v>
      </c>
      <c r="F60" s="9">
        <v>5.1000000000000004E-3</v>
      </c>
      <c r="G60" s="56"/>
    </row>
    <row r="61" spans="1:7" x14ac:dyDescent="0.25">
      <c r="A61" s="41" t="s">
        <v>1358</v>
      </c>
      <c r="B61" s="18" t="s">
        <v>1359</v>
      </c>
      <c r="C61" s="18" t="s">
        <v>1306</v>
      </c>
      <c r="D61" s="7">
        <v>63122</v>
      </c>
      <c r="E61" s="8">
        <v>106.39</v>
      </c>
      <c r="F61" s="9">
        <v>4.8999999999999998E-3</v>
      </c>
      <c r="G61" s="56"/>
    </row>
    <row r="62" spans="1:7" x14ac:dyDescent="0.25">
      <c r="A62" s="41" t="s">
        <v>1800</v>
      </c>
      <c r="B62" s="18" t="s">
        <v>1801</v>
      </c>
      <c r="C62" s="18" t="s">
        <v>1319</v>
      </c>
      <c r="D62" s="7">
        <v>5753</v>
      </c>
      <c r="E62" s="8">
        <v>106.18</v>
      </c>
      <c r="F62" s="9">
        <v>4.8999999999999998E-3</v>
      </c>
      <c r="G62" s="56"/>
    </row>
    <row r="63" spans="1:7" x14ac:dyDescent="0.25">
      <c r="A63" s="41" t="s">
        <v>2117</v>
      </c>
      <c r="B63" s="18" t="s">
        <v>2118</v>
      </c>
      <c r="C63" s="18" t="s">
        <v>1234</v>
      </c>
      <c r="D63" s="7">
        <v>1994</v>
      </c>
      <c r="E63" s="8">
        <v>106.11</v>
      </c>
      <c r="F63" s="9">
        <v>4.8999999999999998E-3</v>
      </c>
      <c r="G63" s="56"/>
    </row>
    <row r="64" spans="1:7" x14ac:dyDescent="0.25">
      <c r="A64" s="41" t="s">
        <v>1409</v>
      </c>
      <c r="B64" s="18" t="s">
        <v>1410</v>
      </c>
      <c r="C64" s="18" t="s">
        <v>1267</v>
      </c>
      <c r="D64" s="7">
        <v>3483</v>
      </c>
      <c r="E64" s="8">
        <v>104.85</v>
      </c>
      <c r="F64" s="9">
        <v>4.7999999999999996E-3</v>
      </c>
      <c r="G64" s="56"/>
    </row>
    <row r="65" spans="1:7" x14ac:dyDescent="0.25">
      <c r="A65" s="41" t="s">
        <v>1184</v>
      </c>
      <c r="B65" s="18" t="s">
        <v>1185</v>
      </c>
      <c r="C65" s="18" t="s">
        <v>1186</v>
      </c>
      <c r="D65" s="7">
        <v>845</v>
      </c>
      <c r="E65" s="8">
        <v>104.32</v>
      </c>
      <c r="F65" s="9">
        <v>4.7999999999999996E-3</v>
      </c>
      <c r="G65" s="56"/>
    </row>
    <row r="66" spans="1:7" x14ac:dyDescent="0.25">
      <c r="A66" s="41" t="s">
        <v>1322</v>
      </c>
      <c r="B66" s="18" t="s">
        <v>1323</v>
      </c>
      <c r="C66" s="18" t="s">
        <v>1324</v>
      </c>
      <c r="D66" s="7">
        <v>110653</v>
      </c>
      <c r="E66" s="8">
        <v>104.08</v>
      </c>
      <c r="F66" s="9">
        <v>4.7999999999999996E-3</v>
      </c>
      <c r="G66" s="56"/>
    </row>
    <row r="67" spans="1:7" x14ac:dyDescent="0.25">
      <c r="A67" s="41" t="s">
        <v>1558</v>
      </c>
      <c r="B67" s="18" t="s">
        <v>1559</v>
      </c>
      <c r="C67" s="18" t="s">
        <v>1425</v>
      </c>
      <c r="D67" s="7">
        <v>44208</v>
      </c>
      <c r="E67" s="8">
        <v>104.07</v>
      </c>
      <c r="F67" s="9">
        <v>4.7999999999999996E-3</v>
      </c>
      <c r="G67" s="56"/>
    </row>
    <row r="68" spans="1:7" x14ac:dyDescent="0.25">
      <c r="A68" s="41" t="s">
        <v>2119</v>
      </c>
      <c r="B68" s="18" t="s">
        <v>2120</v>
      </c>
      <c r="C68" s="18" t="s">
        <v>1189</v>
      </c>
      <c r="D68" s="7">
        <v>139264</v>
      </c>
      <c r="E68" s="8">
        <v>103.54</v>
      </c>
      <c r="F68" s="9">
        <v>4.7000000000000002E-3</v>
      </c>
      <c r="G68" s="56"/>
    </row>
    <row r="69" spans="1:7" x14ac:dyDescent="0.25">
      <c r="A69" s="41" t="s">
        <v>1985</v>
      </c>
      <c r="B69" s="18" t="s">
        <v>1986</v>
      </c>
      <c r="C69" s="18" t="s">
        <v>1246</v>
      </c>
      <c r="D69" s="7">
        <v>13820</v>
      </c>
      <c r="E69" s="8">
        <v>102.74</v>
      </c>
      <c r="F69" s="9">
        <v>4.7000000000000002E-3</v>
      </c>
      <c r="G69" s="56"/>
    </row>
    <row r="70" spans="1:7" x14ac:dyDescent="0.25">
      <c r="A70" s="41" t="s">
        <v>1209</v>
      </c>
      <c r="B70" s="18" t="s">
        <v>1210</v>
      </c>
      <c r="C70" s="18" t="s">
        <v>1211</v>
      </c>
      <c r="D70" s="7">
        <v>869</v>
      </c>
      <c r="E70" s="8">
        <v>102.56</v>
      </c>
      <c r="F70" s="9">
        <v>4.7000000000000002E-3</v>
      </c>
      <c r="G70" s="56"/>
    </row>
    <row r="71" spans="1:7" x14ac:dyDescent="0.25">
      <c r="A71" s="41" t="s">
        <v>1300</v>
      </c>
      <c r="B71" s="18" t="s">
        <v>1301</v>
      </c>
      <c r="C71" s="18" t="s">
        <v>1234</v>
      </c>
      <c r="D71" s="7">
        <v>1456</v>
      </c>
      <c r="E71" s="8">
        <v>101.27</v>
      </c>
      <c r="F71" s="9">
        <v>4.5999999999999999E-3</v>
      </c>
      <c r="G71" s="56"/>
    </row>
    <row r="72" spans="1:7" x14ac:dyDescent="0.25">
      <c r="A72" s="41" t="s">
        <v>1945</v>
      </c>
      <c r="B72" s="18" t="s">
        <v>1946</v>
      </c>
      <c r="C72" s="18" t="s">
        <v>1504</v>
      </c>
      <c r="D72" s="7">
        <v>16076</v>
      </c>
      <c r="E72" s="8">
        <v>98.88</v>
      </c>
      <c r="F72" s="9">
        <v>4.4999999999999997E-3</v>
      </c>
      <c r="G72" s="56"/>
    </row>
    <row r="73" spans="1:7" x14ac:dyDescent="0.25">
      <c r="A73" s="41" t="s">
        <v>1874</v>
      </c>
      <c r="B73" s="18" t="s">
        <v>1875</v>
      </c>
      <c r="C73" s="18" t="s">
        <v>1249</v>
      </c>
      <c r="D73" s="7">
        <v>16826</v>
      </c>
      <c r="E73" s="8">
        <v>97.7</v>
      </c>
      <c r="F73" s="9">
        <v>4.4999999999999997E-3</v>
      </c>
      <c r="G73" s="56"/>
    </row>
    <row r="74" spans="1:7" x14ac:dyDescent="0.25">
      <c r="A74" s="41" t="s">
        <v>1385</v>
      </c>
      <c r="B74" s="18" t="s">
        <v>1386</v>
      </c>
      <c r="C74" s="18" t="s">
        <v>1180</v>
      </c>
      <c r="D74" s="7">
        <v>1614</v>
      </c>
      <c r="E74" s="8">
        <v>97.69</v>
      </c>
      <c r="F74" s="9">
        <v>4.4999999999999997E-3</v>
      </c>
      <c r="G74" s="56"/>
    </row>
    <row r="75" spans="1:7" x14ac:dyDescent="0.25">
      <c r="A75" s="41" t="s">
        <v>1790</v>
      </c>
      <c r="B75" s="18" t="s">
        <v>1791</v>
      </c>
      <c r="C75" s="18" t="s">
        <v>1203</v>
      </c>
      <c r="D75" s="7">
        <v>5158</v>
      </c>
      <c r="E75" s="8">
        <v>96.87</v>
      </c>
      <c r="F75" s="9">
        <v>4.4000000000000003E-3</v>
      </c>
      <c r="G75" s="56"/>
    </row>
    <row r="76" spans="1:7" x14ac:dyDescent="0.25">
      <c r="A76" s="41" t="s">
        <v>1788</v>
      </c>
      <c r="B76" s="18" t="s">
        <v>1789</v>
      </c>
      <c r="C76" s="18" t="s">
        <v>1319</v>
      </c>
      <c r="D76" s="7">
        <v>5205</v>
      </c>
      <c r="E76" s="8">
        <v>96.05</v>
      </c>
      <c r="F76" s="9">
        <v>4.4000000000000003E-3</v>
      </c>
      <c r="G76" s="56"/>
    </row>
    <row r="77" spans="1:7" x14ac:dyDescent="0.25">
      <c r="A77" s="41" t="s">
        <v>1400</v>
      </c>
      <c r="B77" s="18" t="s">
        <v>1401</v>
      </c>
      <c r="C77" s="18" t="s">
        <v>1402</v>
      </c>
      <c r="D77" s="7">
        <v>15617</v>
      </c>
      <c r="E77" s="8">
        <v>95.76</v>
      </c>
      <c r="F77" s="9">
        <v>4.4000000000000003E-3</v>
      </c>
      <c r="G77" s="56"/>
    </row>
    <row r="78" spans="1:7" x14ac:dyDescent="0.25">
      <c r="A78" s="41" t="s">
        <v>1872</v>
      </c>
      <c r="B78" s="18" t="s">
        <v>1873</v>
      </c>
      <c r="C78" s="18" t="s">
        <v>1223</v>
      </c>
      <c r="D78" s="7">
        <v>17518</v>
      </c>
      <c r="E78" s="8">
        <v>93.1</v>
      </c>
      <c r="F78" s="9">
        <v>4.3E-3</v>
      </c>
      <c r="G78" s="56"/>
    </row>
    <row r="79" spans="1:7" x14ac:dyDescent="0.25">
      <c r="A79" s="41" t="s">
        <v>1515</v>
      </c>
      <c r="B79" s="18" t="s">
        <v>1516</v>
      </c>
      <c r="C79" s="18" t="s">
        <v>1226</v>
      </c>
      <c r="D79" s="7">
        <v>7619</v>
      </c>
      <c r="E79" s="8">
        <v>90.74</v>
      </c>
      <c r="F79" s="9">
        <v>4.1999999999999997E-3</v>
      </c>
      <c r="G79" s="56"/>
    </row>
    <row r="80" spans="1:7" x14ac:dyDescent="0.25">
      <c r="A80" s="41" t="s">
        <v>1970</v>
      </c>
      <c r="B80" s="18" t="s">
        <v>1971</v>
      </c>
      <c r="C80" s="18" t="s">
        <v>1234</v>
      </c>
      <c r="D80" s="7">
        <v>5582</v>
      </c>
      <c r="E80" s="8">
        <v>88.43</v>
      </c>
      <c r="F80" s="9">
        <v>4.1000000000000003E-3</v>
      </c>
      <c r="G80" s="56"/>
    </row>
    <row r="81" spans="1:7" x14ac:dyDescent="0.25">
      <c r="A81" s="41" t="s">
        <v>1334</v>
      </c>
      <c r="B81" s="18" t="s">
        <v>1335</v>
      </c>
      <c r="C81" s="18" t="s">
        <v>1336</v>
      </c>
      <c r="D81" s="7">
        <v>17278</v>
      </c>
      <c r="E81" s="8">
        <v>88.14</v>
      </c>
      <c r="F81" s="9">
        <v>4.0000000000000001E-3</v>
      </c>
      <c r="G81" s="56"/>
    </row>
    <row r="82" spans="1:7" x14ac:dyDescent="0.25">
      <c r="A82" s="41" t="s">
        <v>1247</v>
      </c>
      <c r="B82" s="18" t="s">
        <v>1248</v>
      </c>
      <c r="C82" s="18" t="s">
        <v>1249</v>
      </c>
      <c r="D82" s="7">
        <v>29550</v>
      </c>
      <c r="E82" s="8">
        <v>87.94</v>
      </c>
      <c r="F82" s="9">
        <v>4.0000000000000001E-3</v>
      </c>
      <c r="G82" s="56"/>
    </row>
    <row r="83" spans="1:7" x14ac:dyDescent="0.25">
      <c r="A83" s="41" t="s">
        <v>1966</v>
      </c>
      <c r="B83" s="18" t="s">
        <v>1967</v>
      </c>
      <c r="C83" s="18" t="s">
        <v>1283</v>
      </c>
      <c r="D83" s="7">
        <v>24987</v>
      </c>
      <c r="E83" s="8">
        <v>87.6</v>
      </c>
      <c r="F83" s="9">
        <v>4.0000000000000001E-3</v>
      </c>
      <c r="G83" s="56"/>
    </row>
    <row r="84" spans="1:7" x14ac:dyDescent="0.25">
      <c r="A84" s="41" t="s">
        <v>1252</v>
      </c>
      <c r="B84" s="18" t="s">
        <v>1253</v>
      </c>
      <c r="C84" s="18" t="s">
        <v>1246</v>
      </c>
      <c r="D84" s="7">
        <v>63</v>
      </c>
      <c r="E84" s="8">
        <v>87.26</v>
      </c>
      <c r="F84" s="9">
        <v>4.0000000000000001E-3</v>
      </c>
      <c r="G84" s="56"/>
    </row>
    <row r="85" spans="1:7" x14ac:dyDescent="0.25">
      <c r="A85" s="41" t="s">
        <v>1353</v>
      </c>
      <c r="B85" s="18" t="s">
        <v>1354</v>
      </c>
      <c r="C85" s="18" t="s">
        <v>1355</v>
      </c>
      <c r="D85" s="7">
        <v>35541</v>
      </c>
      <c r="E85" s="8">
        <v>87.04</v>
      </c>
      <c r="F85" s="9">
        <v>4.0000000000000001E-3</v>
      </c>
      <c r="G85" s="56"/>
    </row>
    <row r="86" spans="1:7" x14ac:dyDescent="0.25">
      <c r="A86" s="41" t="s">
        <v>1866</v>
      </c>
      <c r="B86" s="18" t="s">
        <v>1867</v>
      </c>
      <c r="C86" s="18" t="s">
        <v>1362</v>
      </c>
      <c r="D86" s="7">
        <v>752</v>
      </c>
      <c r="E86" s="8">
        <v>86.7</v>
      </c>
      <c r="F86" s="9">
        <v>4.0000000000000001E-3</v>
      </c>
      <c r="G86" s="56"/>
    </row>
    <row r="87" spans="1:7" x14ac:dyDescent="0.25">
      <c r="A87" s="41" t="s">
        <v>1297</v>
      </c>
      <c r="B87" s="18" t="s">
        <v>1298</v>
      </c>
      <c r="C87" s="18" t="s">
        <v>1299</v>
      </c>
      <c r="D87" s="7">
        <v>11083</v>
      </c>
      <c r="E87" s="8">
        <v>83.81</v>
      </c>
      <c r="F87" s="9">
        <v>3.8E-3</v>
      </c>
      <c r="G87" s="56"/>
    </row>
    <row r="88" spans="1:7" x14ac:dyDescent="0.25">
      <c r="A88" s="41" t="s">
        <v>1347</v>
      </c>
      <c r="B88" s="18" t="s">
        <v>1348</v>
      </c>
      <c r="C88" s="18" t="s">
        <v>1267</v>
      </c>
      <c r="D88" s="7">
        <v>727</v>
      </c>
      <c r="E88" s="8">
        <v>83.3</v>
      </c>
      <c r="F88" s="9">
        <v>3.8E-3</v>
      </c>
      <c r="G88" s="56"/>
    </row>
    <row r="89" spans="1:7" x14ac:dyDescent="0.25">
      <c r="A89" s="41" t="s">
        <v>1807</v>
      </c>
      <c r="B89" s="18" t="s">
        <v>1808</v>
      </c>
      <c r="C89" s="18" t="s">
        <v>1267</v>
      </c>
      <c r="D89" s="7">
        <v>1069</v>
      </c>
      <c r="E89" s="8">
        <v>82.57</v>
      </c>
      <c r="F89" s="9">
        <v>3.8E-3</v>
      </c>
      <c r="G89" s="56"/>
    </row>
    <row r="90" spans="1:7" x14ac:dyDescent="0.25">
      <c r="A90" s="41" t="s">
        <v>1792</v>
      </c>
      <c r="B90" s="18" t="s">
        <v>1793</v>
      </c>
      <c r="C90" s="18" t="s">
        <v>1329</v>
      </c>
      <c r="D90" s="7">
        <v>41993</v>
      </c>
      <c r="E90" s="8">
        <v>82.14</v>
      </c>
      <c r="F90" s="9">
        <v>3.8E-3</v>
      </c>
      <c r="G90" s="56"/>
    </row>
    <row r="91" spans="1:7" x14ac:dyDescent="0.25">
      <c r="A91" s="41" t="s">
        <v>1541</v>
      </c>
      <c r="B91" s="18" t="s">
        <v>1542</v>
      </c>
      <c r="C91" s="18" t="s">
        <v>1283</v>
      </c>
      <c r="D91" s="7">
        <v>4160</v>
      </c>
      <c r="E91" s="8">
        <v>82.09</v>
      </c>
      <c r="F91" s="9">
        <v>3.8E-3</v>
      </c>
      <c r="G91" s="56"/>
    </row>
    <row r="92" spans="1:7" x14ac:dyDescent="0.25">
      <c r="A92" s="41" t="s">
        <v>1811</v>
      </c>
      <c r="B92" s="18" t="s">
        <v>1812</v>
      </c>
      <c r="C92" s="18" t="s">
        <v>1267</v>
      </c>
      <c r="D92" s="7">
        <v>5027</v>
      </c>
      <c r="E92" s="8">
        <v>81.84</v>
      </c>
      <c r="F92" s="9">
        <v>3.7000000000000002E-3</v>
      </c>
      <c r="G92" s="56"/>
    </row>
    <row r="93" spans="1:7" x14ac:dyDescent="0.25">
      <c r="A93" s="41" t="s">
        <v>1499</v>
      </c>
      <c r="B93" s="18" t="s">
        <v>1500</v>
      </c>
      <c r="C93" s="18" t="s">
        <v>1501</v>
      </c>
      <c r="D93" s="7">
        <v>190</v>
      </c>
      <c r="E93" s="8">
        <v>81.52</v>
      </c>
      <c r="F93" s="9">
        <v>3.7000000000000002E-3</v>
      </c>
      <c r="G93" s="56"/>
    </row>
    <row r="94" spans="1:7" x14ac:dyDescent="0.25">
      <c r="A94" s="41" t="s">
        <v>1444</v>
      </c>
      <c r="B94" s="18" t="s">
        <v>1445</v>
      </c>
      <c r="C94" s="18" t="s">
        <v>1324</v>
      </c>
      <c r="D94" s="7">
        <v>5615</v>
      </c>
      <c r="E94" s="8">
        <v>81.319999999999993</v>
      </c>
      <c r="F94" s="9">
        <v>3.7000000000000002E-3</v>
      </c>
      <c r="G94" s="56"/>
    </row>
    <row r="95" spans="1:7" x14ac:dyDescent="0.25">
      <c r="A95" s="41" t="s">
        <v>1483</v>
      </c>
      <c r="B95" s="18" t="s">
        <v>1484</v>
      </c>
      <c r="C95" s="18" t="s">
        <v>1391</v>
      </c>
      <c r="D95" s="7">
        <v>11778</v>
      </c>
      <c r="E95" s="8">
        <v>80.31</v>
      </c>
      <c r="F95" s="9">
        <v>3.7000000000000002E-3</v>
      </c>
      <c r="G95" s="56"/>
    </row>
    <row r="96" spans="1:7" x14ac:dyDescent="0.25">
      <c r="A96" s="41" t="s">
        <v>2121</v>
      </c>
      <c r="B96" s="18" t="s">
        <v>2122</v>
      </c>
      <c r="C96" s="18" t="s">
        <v>1306</v>
      </c>
      <c r="D96" s="7">
        <v>10062</v>
      </c>
      <c r="E96" s="8">
        <v>79.540000000000006</v>
      </c>
      <c r="F96" s="9">
        <v>3.5999999999999999E-3</v>
      </c>
      <c r="G96" s="56"/>
    </row>
    <row r="97" spans="1:7" x14ac:dyDescent="0.25">
      <c r="A97" s="41" t="s">
        <v>1227</v>
      </c>
      <c r="B97" s="18" t="s">
        <v>1228</v>
      </c>
      <c r="C97" s="18" t="s">
        <v>1211</v>
      </c>
      <c r="D97" s="7">
        <v>2834</v>
      </c>
      <c r="E97" s="8">
        <v>79.23</v>
      </c>
      <c r="F97" s="9">
        <v>3.5999999999999999E-3</v>
      </c>
      <c r="G97" s="56"/>
    </row>
    <row r="98" spans="1:7" x14ac:dyDescent="0.25">
      <c r="A98" s="41" t="s">
        <v>1547</v>
      </c>
      <c r="B98" s="18" t="s">
        <v>1548</v>
      </c>
      <c r="C98" s="18" t="s">
        <v>1470</v>
      </c>
      <c r="D98" s="7">
        <v>23126</v>
      </c>
      <c r="E98" s="8">
        <v>78.989999999999995</v>
      </c>
      <c r="F98" s="9">
        <v>3.5999999999999999E-3</v>
      </c>
      <c r="G98" s="56"/>
    </row>
    <row r="99" spans="1:7" x14ac:dyDescent="0.25">
      <c r="A99" s="41" t="s">
        <v>1452</v>
      </c>
      <c r="B99" s="18" t="s">
        <v>1453</v>
      </c>
      <c r="C99" s="18" t="s">
        <v>1280</v>
      </c>
      <c r="D99" s="7">
        <v>8498</v>
      </c>
      <c r="E99" s="8">
        <v>78.040000000000006</v>
      </c>
      <c r="F99" s="9">
        <v>3.5999999999999999E-3</v>
      </c>
      <c r="G99" s="56"/>
    </row>
    <row r="100" spans="1:7" x14ac:dyDescent="0.25">
      <c r="A100" s="41" t="s">
        <v>1295</v>
      </c>
      <c r="B100" s="18" t="s">
        <v>1296</v>
      </c>
      <c r="C100" s="18" t="s">
        <v>1292</v>
      </c>
      <c r="D100" s="7">
        <v>27245</v>
      </c>
      <c r="E100" s="8">
        <v>77.680000000000007</v>
      </c>
      <c r="F100" s="9">
        <v>3.5999999999999999E-3</v>
      </c>
      <c r="G100" s="56"/>
    </row>
    <row r="101" spans="1:7" x14ac:dyDescent="0.25">
      <c r="A101" s="41" t="s">
        <v>1411</v>
      </c>
      <c r="B101" s="18" t="s">
        <v>1412</v>
      </c>
      <c r="C101" s="18" t="s">
        <v>1183</v>
      </c>
      <c r="D101" s="7">
        <v>3624</v>
      </c>
      <c r="E101" s="8">
        <v>77.36</v>
      </c>
      <c r="F101" s="9">
        <v>3.5000000000000001E-3</v>
      </c>
      <c r="G101" s="56"/>
    </row>
    <row r="102" spans="1:7" x14ac:dyDescent="0.25">
      <c r="A102" s="41" t="s">
        <v>1405</v>
      </c>
      <c r="B102" s="18" t="s">
        <v>1406</v>
      </c>
      <c r="C102" s="18" t="s">
        <v>1267</v>
      </c>
      <c r="D102" s="7">
        <v>4834</v>
      </c>
      <c r="E102" s="8">
        <v>76.239999999999995</v>
      </c>
      <c r="F102" s="9">
        <v>3.5000000000000001E-3</v>
      </c>
      <c r="G102" s="56"/>
    </row>
    <row r="103" spans="1:7" x14ac:dyDescent="0.25">
      <c r="A103" s="41" t="s">
        <v>1363</v>
      </c>
      <c r="B103" s="18" t="s">
        <v>1364</v>
      </c>
      <c r="C103" s="18" t="s">
        <v>1283</v>
      </c>
      <c r="D103" s="7">
        <v>2129</v>
      </c>
      <c r="E103" s="8">
        <v>76.150000000000006</v>
      </c>
      <c r="F103" s="9">
        <v>3.5000000000000001E-3</v>
      </c>
      <c r="G103" s="56"/>
    </row>
    <row r="104" spans="1:7" x14ac:dyDescent="0.25">
      <c r="A104" s="41" t="s">
        <v>1553</v>
      </c>
      <c r="B104" s="18" t="s">
        <v>1554</v>
      </c>
      <c r="C104" s="18" t="s">
        <v>1234</v>
      </c>
      <c r="D104" s="7">
        <v>3814</v>
      </c>
      <c r="E104" s="8">
        <v>75.88</v>
      </c>
      <c r="F104" s="9">
        <v>3.5000000000000001E-3</v>
      </c>
      <c r="G104" s="56"/>
    </row>
    <row r="105" spans="1:7" x14ac:dyDescent="0.25">
      <c r="A105" s="41" t="s">
        <v>1531</v>
      </c>
      <c r="B105" s="18" t="s">
        <v>1532</v>
      </c>
      <c r="C105" s="18" t="s">
        <v>1246</v>
      </c>
      <c r="D105" s="7">
        <v>2480</v>
      </c>
      <c r="E105" s="8">
        <v>75.64</v>
      </c>
      <c r="F105" s="9">
        <v>3.5000000000000001E-3</v>
      </c>
      <c r="G105" s="56"/>
    </row>
    <row r="106" spans="1:7" x14ac:dyDescent="0.25">
      <c r="A106" s="41" t="s">
        <v>1293</v>
      </c>
      <c r="B106" s="18" t="s">
        <v>1294</v>
      </c>
      <c r="C106" s="18" t="s">
        <v>1183</v>
      </c>
      <c r="D106" s="7">
        <v>728149</v>
      </c>
      <c r="E106" s="8">
        <v>75.44</v>
      </c>
      <c r="F106" s="9">
        <v>3.5000000000000001E-3</v>
      </c>
      <c r="G106" s="56"/>
    </row>
    <row r="107" spans="1:7" x14ac:dyDescent="0.25">
      <c r="A107" s="41" t="s">
        <v>1513</v>
      </c>
      <c r="B107" s="18" t="s">
        <v>1514</v>
      </c>
      <c r="C107" s="18" t="s">
        <v>1306</v>
      </c>
      <c r="D107" s="7">
        <v>7305</v>
      </c>
      <c r="E107" s="8">
        <v>75.25</v>
      </c>
      <c r="F107" s="9">
        <v>3.3999999999999998E-3</v>
      </c>
      <c r="G107" s="56"/>
    </row>
    <row r="108" spans="1:7" x14ac:dyDescent="0.25">
      <c r="A108" s="41" t="s">
        <v>1888</v>
      </c>
      <c r="B108" s="18" t="s">
        <v>1889</v>
      </c>
      <c r="C108" s="18" t="s">
        <v>1234</v>
      </c>
      <c r="D108" s="7">
        <v>1738</v>
      </c>
      <c r="E108" s="8">
        <v>74.69</v>
      </c>
      <c r="F108" s="9">
        <v>3.3999999999999998E-3</v>
      </c>
      <c r="G108" s="56"/>
    </row>
    <row r="109" spans="1:7" x14ac:dyDescent="0.25">
      <c r="A109" s="41" t="s">
        <v>2123</v>
      </c>
      <c r="B109" s="18" t="s">
        <v>2124</v>
      </c>
      <c r="C109" s="18" t="s">
        <v>1180</v>
      </c>
      <c r="D109" s="7">
        <v>2914</v>
      </c>
      <c r="E109" s="8">
        <v>73.45</v>
      </c>
      <c r="F109" s="9">
        <v>3.3999999999999998E-3</v>
      </c>
      <c r="G109" s="56"/>
    </row>
    <row r="110" spans="1:7" x14ac:dyDescent="0.25">
      <c r="A110" s="41" t="s">
        <v>1214</v>
      </c>
      <c r="B110" s="18" t="s">
        <v>1215</v>
      </c>
      <c r="C110" s="18" t="s">
        <v>1200</v>
      </c>
      <c r="D110" s="7">
        <v>2729</v>
      </c>
      <c r="E110" s="8">
        <v>73.41</v>
      </c>
      <c r="F110" s="9">
        <v>3.3999999999999998E-3</v>
      </c>
      <c r="G110" s="56"/>
    </row>
    <row r="111" spans="1:7" x14ac:dyDescent="0.25">
      <c r="A111" s="41" t="s">
        <v>1271</v>
      </c>
      <c r="B111" s="18" t="s">
        <v>1272</v>
      </c>
      <c r="C111" s="18" t="s">
        <v>1189</v>
      </c>
      <c r="D111" s="7">
        <v>5031</v>
      </c>
      <c r="E111" s="8">
        <v>72.83</v>
      </c>
      <c r="F111" s="9">
        <v>3.3E-3</v>
      </c>
      <c r="G111" s="56"/>
    </row>
    <row r="112" spans="1:7" x14ac:dyDescent="0.25">
      <c r="A112" s="41" t="s">
        <v>2125</v>
      </c>
      <c r="B112" s="18" t="s">
        <v>2126</v>
      </c>
      <c r="C112" s="18" t="s">
        <v>1928</v>
      </c>
      <c r="D112" s="7">
        <v>10418</v>
      </c>
      <c r="E112" s="8">
        <v>71.709999999999994</v>
      </c>
      <c r="F112" s="9">
        <v>3.3E-3</v>
      </c>
      <c r="G112" s="56"/>
    </row>
    <row r="113" spans="1:7" x14ac:dyDescent="0.25">
      <c r="A113" s="41" t="s">
        <v>1440</v>
      </c>
      <c r="B113" s="18" t="s">
        <v>1441</v>
      </c>
      <c r="C113" s="18" t="s">
        <v>1283</v>
      </c>
      <c r="D113" s="7">
        <v>9234</v>
      </c>
      <c r="E113" s="8">
        <v>71.44</v>
      </c>
      <c r="F113" s="9">
        <v>3.3E-3</v>
      </c>
      <c r="G113" s="56"/>
    </row>
    <row r="114" spans="1:7" x14ac:dyDescent="0.25">
      <c r="A114" s="41" t="s">
        <v>1442</v>
      </c>
      <c r="B114" s="18" t="s">
        <v>1443</v>
      </c>
      <c r="C114" s="18" t="s">
        <v>1246</v>
      </c>
      <c r="D114" s="7">
        <v>14038</v>
      </c>
      <c r="E114" s="8">
        <v>70.55</v>
      </c>
      <c r="F114" s="9">
        <v>3.2000000000000002E-3</v>
      </c>
      <c r="G114" s="56"/>
    </row>
    <row r="115" spans="1:7" x14ac:dyDescent="0.25">
      <c r="A115" s="41" t="s">
        <v>1819</v>
      </c>
      <c r="B115" s="18" t="s">
        <v>1820</v>
      </c>
      <c r="C115" s="18" t="s">
        <v>1220</v>
      </c>
      <c r="D115" s="7">
        <v>9642</v>
      </c>
      <c r="E115" s="8">
        <v>70.41</v>
      </c>
      <c r="F115" s="9">
        <v>3.2000000000000002E-3</v>
      </c>
      <c r="G115" s="56"/>
    </row>
    <row r="116" spans="1:7" x14ac:dyDescent="0.25">
      <c r="A116" s="41" t="s">
        <v>1413</v>
      </c>
      <c r="B116" s="18" t="s">
        <v>1414</v>
      </c>
      <c r="C116" s="18" t="s">
        <v>1180</v>
      </c>
      <c r="D116" s="7">
        <v>4186</v>
      </c>
      <c r="E116" s="8">
        <v>69.239999999999995</v>
      </c>
      <c r="F116" s="9">
        <v>3.2000000000000002E-3</v>
      </c>
      <c r="G116" s="56"/>
    </row>
    <row r="117" spans="1:7" x14ac:dyDescent="0.25">
      <c r="A117" s="41" t="s">
        <v>1317</v>
      </c>
      <c r="B117" s="18" t="s">
        <v>1318</v>
      </c>
      <c r="C117" s="18" t="s">
        <v>1319</v>
      </c>
      <c r="D117" s="7">
        <v>3631</v>
      </c>
      <c r="E117" s="8">
        <v>68.709999999999994</v>
      </c>
      <c r="F117" s="9">
        <v>3.0999999999999999E-3</v>
      </c>
      <c r="G117" s="56"/>
    </row>
    <row r="118" spans="1:7" x14ac:dyDescent="0.25">
      <c r="A118" s="41" t="s">
        <v>1407</v>
      </c>
      <c r="B118" s="18" t="s">
        <v>1408</v>
      </c>
      <c r="C118" s="18" t="s">
        <v>1283</v>
      </c>
      <c r="D118" s="7">
        <v>3308</v>
      </c>
      <c r="E118" s="8">
        <v>67.209999999999994</v>
      </c>
      <c r="F118" s="9">
        <v>3.0999999999999999E-3</v>
      </c>
      <c r="G118" s="56"/>
    </row>
    <row r="119" spans="1:7" x14ac:dyDescent="0.25">
      <c r="A119" s="41" t="s">
        <v>1273</v>
      </c>
      <c r="B119" s="18" t="s">
        <v>1274</v>
      </c>
      <c r="C119" s="18" t="s">
        <v>1275</v>
      </c>
      <c r="D119" s="7">
        <v>12912</v>
      </c>
      <c r="E119" s="8">
        <v>66.19</v>
      </c>
      <c r="F119" s="9">
        <v>3.0000000000000001E-3</v>
      </c>
      <c r="G119" s="56"/>
    </row>
    <row r="120" spans="1:7" x14ac:dyDescent="0.25">
      <c r="A120" s="41" t="s">
        <v>1290</v>
      </c>
      <c r="B120" s="18" t="s">
        <v>1291</v>
      </c>
      <c r="C120" s="18" t="s">
        <v>1292</v>
      </c>
      <c r="D120" s="7">
        <v>1447</v>
      </c>
      <c r="E120" s="8">
        <v>63.97</v>
      </c>
      <c r="F120" s="9">
        <v>2.8999999999999998E-3</v>
      </c>
      <c r="G120" s="56"/>
    </row>
    <row r="121" spans="1:7" x14ac:dyDescent="0.25">
      <c r="A121" s="41" t="s">
        <v>1278</v>
      </c>
      <c r="B121" s="18" t="s">
        <v>1279</v>
      </c>
      <c r="C121" s="18" t="s">
        <v>1280</v>
      </c>
      <c r="D121" s="7">
        <v>1317</v>
      </c>
      <c r="E121" s="8">
        <v>63.05</v>
      </c>
      <c r="F121" s="9">
        <v>2.8999999999999998E-3</v>
      </c>
      <c r="G121" s="56"/>
    </row>
    <row r="122" spans="1:7" x14ac:dyDescent="0.25">
      <c r="A122" s="41" t="s">
        <v>1304</v>
      </c>
      <c r="B122" s="18" t="s">
        <v>1305</v>
      </c>
      <c r="C122" s="18" t="s">
        <v>1306</v>
      </c>
      <c r="D122" s="7">
        <v>44598</v>
      </c>
      <c r="E122" s="8">
        <v>63.04</v>
      </c>
      <c r="F122" s="9">
        <v>2.8999999999999998E-3</v>
      </c>
      <c r="G122" s="56"/>
    </row>
    <row r="123" spans="1:7" x14ac:dyDescent="0.25">
      <c r="A123" s="41" t="s">
        <v>1471</v>
      </c>
      <c r="B123" s="18" t="s">
        <v>1472</v>
      </c>
      <c r="C123" s="18" t="s">
        <v>1226</v>
      </c>
      <c r="D123" s="7">
        <v>3407</v>
      </c>
      <c r="E123" s="8">
        <v>62.83</v>
      </c>
      <c r="F123" s="9">
        <v>2.8999999999999998E-3</v>
      </c>
      <c r="G123" s="56"/>
    </row>
    <row r="124" spans="1:7" x14ac:dyDescent="0.25">
      <c r="A124" s="41" t="s">
        <v>1497</v>
      </c>
      <c r="B124" s="18" t="s">
        <v>1498</v>
      </c>
      <c r="C124" s="18" t="s">
        <v>1180</v>
      </c>
      <c r="D124" s="7">
        <v>4190</v>
      </c>
      <c r="E124" s="8">
        <v>62.77</v>
      </c>
      <c r="F124" s="9">
        <v>2.8999999999999998E-3</v>
      </c>
      <c r="G124" s="56"/>
    </row>
    <row r="125" spans="1:7" x14ac:dyDescent="0.25">
      <c r="A125" s="41" t="s">
        <v>1212</v>
      </c>
      <c r="B125" s="18" t="s">
        <v>1213</v>
      </c>
      <c r="C125" s="18" t="s">
        <v>1180</v>
      </c>
      <c r="D125" s="7">
        <v>929</v>
      </c>
      <c r="E125" s="8">
        <v>62.72</v>
      </c>
      <c r="F125" s="9">
        <v>2.8999999999999998E-3</v>
      </c>
      <c r="G125" s="56"/>
    </row>
    <row r="126" spans="1:7" x14ac:dyDescent="0.25">
      <c r="A126" s="41" t="s">
        <v>1349</v>
      </c>
      <c r="B126" s="18" t="s">
        <v>1350</v>
      </c>
      <c r="C126" s="18" t="s">
        <v>1203</v>
      </c>
      <c r="D126" s="7">
        <v>12859</v>
      </c>
      <c r="E126" s="8">
        <v>62.06</v>
      </c>
      <c r="F126" s="9">
        <v>2.8E-3</v>
      </c>
      <c r="G126" s="56"/>
    </row>
    <row r="127" spans="1:7" x14ac:dyDescent="0.25">
      <c r="A127" s="41" t="s">
        <v>1989</v>
      </c>
      <c r="B127" s="18" t="s">
        <v>1990</v>
      </c>
      <c r="C127" s="18" t="s">
        <v>1283</v>
      </c>
      <c r="D127" s="7">
        <v>18250</v>
      </c>
      <c r="E127" s="8">
        <v>61.75</v>
      </c>
      <c r="F127" s="9">
        <v>2.8E-3</v>
      </c>
      <c r="G127" s="56"/>
    </row>
    <row r="128" spans="1:7" x14ac:dyDescent="0.25">
      <c r="A128" s="41" t="s">
        <v>2127</v>
      </c>
      <c r="B128" s="18" t="s">
        <v>2128</v>
      </c>
      <c r="C128" s="18" t="s">
        <v>1362</v>
      </c>
      <c r="D128" s="7">
        <v>2122</v>
      </c>
      <c r="E128" s="8">
        <v>61.69</v>
      </c>
      <c r="F128" s="9">
        <v>2.8E-3</v>
      </c>
      <c r="G128" s="56"/>
    </row>
    <row r="129" spans="1:7" x14ac:dyDescent="0.25">
      <c r="A129" s="41" t="s">
        <v>1339</v>
      </c>
      <c r="B129" s="18" t="s">
        <v>1340</v>
      </c>
      <c r="C129" s="18" t="s">
        <v>1283</v>
      </c>
      <c r="D129" s="7">
        <v>9278</v>
      </c>
      <c r="E129" s="8">
        <v>61.46</v>
      </c>
      <c r="F129" s="9">
        <v>2.8E-3</v>
      </c>
      <c r="G129" s="56"/>
    </row>
    <row r="130" spans="1:7" x14ac:dyDescent="0.25">
      <c r="A130" s="41" t="s">
        <v>2129</v>
      </c>
      <c r="B130" s="18" t="s">
        <v>2130</v>
      </c>
      <c r="C130" s="18" t="s">
        <v>1231</v>
      </c>
      <c r="D130" s="7">
        <v>1195</v>
      </c>
      <c r="E130" s="8">
        <v>60.95</v>
      </c>
      <c r="F130" s="9">
        <v>2.8E-3</v>
      </c>
      <c r="G130" s="56"/>
    </row>
    <row r="131" spans="1:7" x14ac:dyDescent="0.25">
      <c r="A131" s="41" t="s">
        <v>2131</v>
      </c>
      <c r="B131" s="18" t="s">
        <v>2132</v>
      </c>
      <c r="C131" s="18" t="s">
        <v>1280</v>
      </c>
      <c r="D131" s="7">
        <v>14300</v>
      </c>
      <c r="E131" s="8">
        <v>60.78</v>
      </c>
      <c r="F131" s="9">
        <v>2.8E-3</v>
      </c>
      <c r="G131" s="56"/>
    </row>
    <row r="132" spans="1:7" x14ac:dyDescent="0.25">
      <c r="A132" s="41" t="s">
        <v>1876</v>
      </c>
      <c r="B132" s="18" t="s">
        <v>1877</v>
      </c>
      <c r="C132" s="18" t="s">
        <v>1246</v>
      </c>
      <c r="D132" s="7">
        <v>5516</v>
      </c>
      <c r="E132" s="8">
        <v>60.77</v>
      </c>
      <c r="F132" s="9">
        <v>2.8E-3</v>
      </c>
      <c r="G132" s="56"/>
    </row>
    <row r="133" spans="1:7" x14ac:dyDescent="0.25">
      <c r="A133" s="41" t="s">
        <v>1479</v>
      </c>
      <c r="B133" s="18" t="s">
        <v>1480</v>
      </c>
      <c r="C133" s="18" t="s">
        <v>1402</v>
      </c>
      <c r="D133" s="7">
        <v>3614</v>
      </c>
      <c r="E133" s="8">
        <v>60.52</v>
      </c>
      <c r="F133" s="9">
        <v>2.8E-3</v>
      </c>
      <c r="G133" s="56"/>
    </row>
    <row r="134" spans="1:7" x14ac:dyDescent="0.25">
      <c r="A134" s="41" t="s">
        <v>1525</v>
      </c>
      <c r="B134" s="18" t="s">
        <v>1526</v>
      </c>
      <c r="C134" s="18" t="s">
        <v>1470</v>
      </c>
      <c r="D134" s="7">
        <v>10820</v>
      </c>
      <c r="E134" s="8">
        <v>60.44</v>
      </c>
      <c r="F134" s="9">
        <v>2.8E-3</v>
      </c>
      <c r="G134" s="56"/>
    </row>
    <row r="135" spans="1:7" x14ac:dyDescent="0.25">
      <c r="A135" s="41" t="s">
        <v>1995</v>
      </c>
      <c r="B135" s="18" t="s">
        <v>1996</v>
      </c>
      <c r="C135" s="18" t="s">
        <v>1211</v>
      </c>
      <c r="D135" s="7">
        <v>1291</v>
      </c>
      <c r="E135" s="8">
        <v>59.95</v>
      </c>
      <c r="F135" s="9">
        <v>2.7000000000000001E-3</v>
      </c>
      <c r="G135" s="56"/>
    </row>
    <row r="136" spans="1:7" x14ac:dyDescent="0.25">
      <c r="A136" s="41" t="s">
        <v>1235</v>
      </c>
      <c r="B136" s="18" t="s">
        <v>1236</v>
      </c>
      <c r="C136" s="18" t="s">
        <v>1237</v>
      </c>
      <c r="D136" s="7">
        <v>4955</v>
      </c>
      <c r="E136" s="8">
        <v>59.31</v>
      </c>
      <c r="F136" s="9">
        <v>2.7000000000000001E-3</v>
      </c>
      <c r="G136" s="56"/>
    </row>
    <row r="137" spans="1:7" x14ac:dyDescent="0.25">
      <c r="A137" s="41" t="s">
        <v>1371</v>
      </c>
      <c r="B137" s="18" t="s">
        <v>1372</v>
      </c>
      <c r="C137" s="18" t="s">
        <v>1226</v>
      </c>
      <c r="D137" s="7">
        <v>8129</v>
      </c>
      <c r="E137" s="8">
        <v>58.37</v>
      </c>
      <c r="F137" s="9">
        <v>2.7000000000000001E-3</v>
      </c>
      <c r="G137" s="56"/>
    </row>
    <row r="138" spans="1:7" x14ac:dyDescent="0.25">
      <c r="A138" s="41" t="s">
        <v>1332</v>
      </c>
      <c r="B138" s="18" t="s">
        <v>1333</v>
      </c>
      <c r="C138" s="18" t="s">
        <v>1267</v>
      </c>
      <c r="D138" s="7">
        <v>10769</v>
      </c>
      <c r="E138" s="8">
        <v>58.31</v>
      </c>
      <c r="F138" s="9">
        <v>2.7000000000000001E-3</v>
      </c>
      <c r="G138" s="56"/>
    </row>
    <row r="139" spans="1:7" x14ac:dyDescent="0.25">
      <c r="A139" s="41" t="s">
        <v>1768</v>
      </c>
      <c r="B139" s="18" t="s">
        <v>1769</v>
      </c>
      <c r="C139" s="18" t="s">
        <v>1329</v>
      </c>
      <c r="D139" s="7">
        <v>1126</v>
      </c>
      <c r="E139" s="8">
        <v>57.38</v>
      </c>
      <c r="F139" s="9">
        <v>2.5999999999999999E-3</v>
      </c>
      <c r="G139" s="56"/>
    </row>
    <row r="140" spans="1:7" x14ac:dyDescent="0.25">
      <c r="A140" s="41" t="s">
        <v>1796</v>
      </c>
      <c r="B140" s="18" t="s">
        <v>1797</v>
      </c>
      <c r="C140" s="18" t="s">
        <v>1189</v>
      </c>
      <c r="D140" s="7">
        <v>10902</v>
      </c>
      <c r="E140" s="8">
        <v>57.13</v>
      </c>
      <c r="F140" s="9">
        <v>2.5999999999999999E-3</v>
      </c>
      <c r="G140" s="56"/>
    </row>
    <row r="141" spans="1:7" x14ac:dyDescent="0.25">
      <c r="A141" s="41" t="s">
        <v>1198</v>
      </c>
      <c r="B141" s="18" t="s">
        <v>1199</v>
      </c>
      <c r="C141" s="18" t="s">
        <v>1200</v>
      </c>
      <c r="D141" s="7">
        <v>898</v>
      </c>
      <c r="E141" s="8">
        <v>56.92</v>
      </c>
      <c r="F141" s="9">
        <v>2.5999999999999999E-3</v>
      </c>
      <c r="G141" s="56"/>
    </row>
    <row r="142" spans="1:7" x14ac:dyDescent="0.25">
      <c r="A142" s="41" t="s">
        <v>1426</v>
      </c>
      <c r="B142" s="18" t="s">
        <v>1427</v>
      </c>
      <c r="C142" s="18" t="s">
        <v>1186</v>
      </c>
      <c r="D142" s="7">
        <v>987</v>
      </c>
      <c r="E142" s="8">
        <v>56.38</v>
      </c>
      <c r="F142" s="9">
        <v>2.5999999999999999E-3</v>
      </c>
      <c r="G142" s="56"/>
    </row>
    <row r="143" spans="1:7" x14ac:dyDescent="0.25">
      <c r="A143" s="41" t="s">
        <v>2133</v>
      </c>
      <c r="B143" s="18" t="s">
        <v>2134</v>
      </c>
      <c r="C143" s="18" t="s">
        <v>1246</v>
      </c>
      <c r="D143" s="7">
        <v>10268</v>
      </c>
      <c r="E143" s="8">
        <v>56.25</v>
      </c>
      <c r="F143" s="9">
        <v>2.5999999999999999E-3</v>
      </c>
      <c r="G143" s="56"/>
    </row>
    <row r="144" spans="1:7" x14ac:dyDescent="0.25">
      <c r="A144" s="41" t="s">
        <v>1268</v>
      </c>
      <c r="B144" s="18" t="s">
        <v>1269</v>
      </c>
      <c r="C144" s="18" t="s">
        <v>1270</v>
      </c>
      <c r="D144" s="7">
        <v>1793</v>
      </c>
      <c r="E144" s="8">
        <v>56.23</v>
      </c>
      <c r="F144" s="9">
        <v>2.5999999999999999E-3</v>
      </c>
      <c r="G144" s="56"/>
    </row>
    <row r="145" spans="1:7" x14ac:dyDescent="0.25">
      <c r="A145" s="41" t="s">
        <v>1786</v>
      </c>
      <c r="B145" s="18" t="s">
        <v>1787</v>
      </c>
      <c r="C145" s="18" t="s">
        <v>1394</v>
      </c>
      <c r="D145" s="7">
        <v>9190</v>
      </c>
      <c r="E145" s="8">
        <v>55.72</v>
      </c>
      <c r="F145" s="9">
        <v>2.5999999999999999E-3</v>
      </c>
      <c r="G145" s="56"/>
    </row>
    <row r="146" spans="1:7" x14ac:dyDescent="0.25">
      <c r="A146" s="41" t="s">
        <v>1502</v>
      </c>
      <c r="B146" s="18" t="s">
        <v>1503</v>
      </c>
      <c r="C146" s="18" t="s">
        <v>1504</v>
      </c>
      <c r="D146" s="7">
        <v>771</v>
      </c>
      <c r="E146" s="8">
        <v>55.51</v>
      </c>
      <c r="F146" s="9">
        <v>2.5000000000000001E-3</v>
      </c>
      <c r="G146" s="56"/>
    </row>
    <row r="147" spans="1:7" x14ac:dyDescent="0.25">
      <c r="A147" s="41" t="s">
        <v>2135</v>
      </c>
      <c r="B147" s="18" t="s">
        <v>2136</v>
      </c>
      <c r="C147" s="18" t="s">
        <v>1362</v>
      </c>
      <c r="D147" s="7">
        <v>649</v>
      </c>
      <c r="E147" s="8">
        <v>55.07</v>
      </c>
      <c r="F147" s="9">
        <v>2.5000000000000001E-3</v>
      </c>
      <c r="G147" s="56"/>
    </row>
    <row r="148" spans="1:7" x14ac:dyDescent="0.25">
      <c r="A148" s="41" t="s">
        <v>1421</v>
      </c>
      <c r="B148" s="18" t="s">
        <v>1422</v>
      </c>
      <c r="C148" s="18" t="s">
        <v>1220</v>
      </c>
      <c r="D148" s="7">
        <v>8785</v>
      </c>
      <c r="E148" s="8">
        <v>54.67</v>
      </c>
      <c r="F148" s="9">
        <v>2.5000000000000001E-3</v>
      </c>
      <c r="G148" s="56"/>
    </row>
    <row r="149" spans="1:7" x14ac:dyDescent="0.25">
      <c r="A149" s="41" t="s">
        <v>1383</v>
      </c>
      <c r="B149" s="18" t="s">
        <v>1384</v>
      </c>
      <c r="C149" s="18" t="s">
        <v>1208</v>
      </c>
      <c r="D149" s="7">
        <v>14744</v>
      </c>
      <c r="E149" s="8">
        <v>54.55</v>
      </c>
      <c r="F149" s="9">
        <v>2.5000000000000001E-3</v>
      </c>
      <c r="G149" s="56"/>
    </row>
    <row r="150" spans="1:7" x14ac:dyDescent="0.25">
      <c r="A150" s="41" t="s">
        <v>1302</v>
      </c>
      <c r="B150" s="18" t="s">
        <v>1303</v>
      </c>
      <c r="C150" s="18" t="s">
        <v>1283</v>
      </c>
      <c r="D150" s="7">
        <v>11076</v>
      </c>
      <c r="E150" s="8">
        <v>54.06</v>
      </c>
      <c r="F150" s="9">
        <v>2.5000000000000001E-3</v>
      </c>
      <c r="G150" s="56"/>
    </row>
    <row r="151" spans="1:7" x14ac:dyDescent="0.25">
      <c r="A151" s="41" t="s">
        <v>2137</v>
      </c>
      <c r="B151" s="18" t="s">
        <v>2138</v>
      </c>
      <c r="C151" s="18" t="s">
        <v>1362</v>
      </c>
      <c r="D151" s="7">
        <v>1260</v>
      </c>
      <c r="E151" s="8">
        <v>53.84</v>
      </c>
      <c r="F151" s="9">
        <v>2.5000000000000001E-3</v>
      </c>
      <c r="G151" s="56"/>
    </row>
    <row r="152" spans="1:7" x14ac:dyDescent="0.25">
      <c r="A152" s="41" t="s">
        <v>1365</v>
      </c>
      <c r="B152" s="18" t="s">
        <v>1366</v>
      </c>
      <c r="C152" s="18" t="s">
        <v>1211</v>
      </c>
      <c r="D152" s="7">
        <v>2100</v>
      </c>
      <c r="E152" s="8">
        <v>52.78</v>
      </c>
      <c r="F152" s="9">
        <v>2.3999999999999998E-3</v>
      </c>
      <c r="G152" s="56"/>
    </row>
    <row r="153" spans="1:7" x14ac:dyDescent="0.25">
      <c r="A153" s="41" t="s">
        <v>1462</v>
      </c>
      <c r="B153" s="18" t="s">
        <v>1463</v>
      </c>
      <c r="C153" s="18" t="s">
        <v>1362</v>
      </c>
      <c r="D153" s="7">
        <v>4832</v>
      </c>
      <c r="E153" s="8">
        <v>52.72</v>
      </c>
      <c r="F153" s="9">
        <v>2.3999999999999998E-3</v>
      </c>
      <c r="G153" s="56"/>
    </row>
    <row r="154" spans="1:7" x14ac:dyDescent="0.25">
      <c r="A154" s="41" t="s">
        <v>1281</v>
      </c>
      <c r="B154" s="18" t="s">
        <v>1282</v>
      </c>
      <c r="C154" s="18" t="s">
        <v>1283</v>
      </c>
      <c r="D154" s="7">
        <v>9501</v>
      </c>
      <c r="E154" s="8">
        <v>52.68</v>
      </c>
      <c r="F154" s="9">
        <v>2.3999999999999998E-3</v>
      </c>
      <c r="G154" s="56"/>
    </row>
    <row r="155" spans="1:7" x14ac:dyDescent="0.25">
      <c r="A155" s="41" t="s">
        <v>1428</v>
      </c>
      <c r="B155" s="18" t="s">
        <v>1429</v>
      </c>
      <c r="C155" s="18" t="s">
        <v>1186</v>
      </c>
      <c r="D155" s="7">
        <v>1048</v>
      </c>
      <c r="E155" s="8">
        <v>52.68</v>
      </c>
      <c r="F155" s="9">
        <v>2.3999999999999998E-3</v>
      </c>
      <c r="G155" s="56"/>
    </row>
    <row r="156" spans="1:7" x14ac:dyDescent="0.25">
      <c r="A156" s="41" t="s">
        <v>1446</v>
      </c>
      <c r="B156" s="18" t="s">
        <v>1447</v>
      </c>
      <c r="C156" s="18" t="s">
        <v>1180</v>
      </c>
      <c r="D156" s="7">
        <v>967</v>
      </c>
      <c r="E156" s="8">
        <v>52.64</v>
      </c>
      <c r="F156" s="9">
        <v>2.3999999999999998E-3</v>
      </c>
      <c r="G156" s="56"/>
    </row>
    <row r="157" spans="1:7" x14ac:dyDescent="0.25">
      <c r="A157" s="41" t="s">
        <v>2139</v>
      </c>
      <c r="B157" s="18" t="s">
        <v>2140</v>
      </c>
      <c r="C157" s="18" t="s">
        <v>1234</v>
      </c>
      <c r="D157" s="7">
        <v>1212</v>
      </c>
      <c r="E157" s="8">
        <v>52.56</v>
      </c>
      <c r="F157" s="9">
        <v>2.3999999999999998E-3</v>
      </c>
      <c r="G157" s="56"/>
    </row>
    <row r="158" spans="1:7" x14ac:dyDescent="0.25">
      <c r="A158" s="41" t="s">
        <v>2141</v>
      </c>
      <c r="B158" s="18" t="s">
        <v>2142</v>
      </c>
      <c r="C158" s="18" t="s">
        <v>1203</v>
      </c>
      <c r="D158" s="7">
        <v>2745</v>
      </c>
      <c r="E158" s="8">
        <v>52.23</v>
      </c>
      <c r="F158" s="9">
        <v>2.3999999999999998E-3</v>
      </c>
      <c r="G158" s="56"/>
    </row>
    <row r="159" spans="1:7" x14ac:dyDescent="0.25">
      <c r="A159" s="41" t="s">
        <v>1417</v>
      </c>
      <c r="B159" s="18" t="s">
        <v>1418</v>
      </c>
      <c r="C159" s="18" t="s">
        <v>1283</v>
      </c>
      <c r="D159" s="7">
        <v>21958</v>
      </c>
      <c r="E159" s="8">
        <v>52.15</v>
      </c>
      <c r="F159" s="9">
        <v>2.3999999999999998E-3</v>
      </c>
      <c r="G159" s="56"/>
    </row>
    <row r="160" spans="1:7" x14ac:dyDescent="0.25">
      <c r="A160" s="41" t="s">
        <v>1367</v>
      </c>
      <c r="B160" s="18" t="s">
        <v>1368</v>
      </c>
      <c r="C160" s="18" t="s">
        <v>1208</v>
      </c>
      <c r="D160" s="7">
        <v>28536</v>
      </c>
      <c r="E160" s="8">
        <v>51.41</v>
      </c>
      <c r="F160" s="9">
        <v>2.3999999999999998E-3</v>
      </c>
      <c r="G160" s="56"/>
    </row>
    <row r="161" spans="1:7" x14ac:dyDescent="0.25">
      <c r="A161" s="41" t="s">
        <v>2069</v>
      </c>
      <c r="B161" s="18" t="s">
        <v>2070</v>
      </c>
      <c r="C161" s="18" t="s">
        <v>1234</v>
      </c>
      <c r="D161" s="7">
        <v>3431</v>
      </c>
      <c r="E161" s="8">
        <v>51.41</v>
      </c>
      <c r="F161" s="9">
        <v>2.3999999999999998E-3</v>
      </c>
      <c r="G161" s="56"/>
    </row>
    <row r="162" spans="1:7" x14ac:dyDescent="0.25">
      <c r="A162" s="41" t="s">
        <v>2143</v>
      </c>
      <c r="B162" s="18" t="s">
        <v>2144</v>
      </c>
      <c r="C162" s="18" t="s">
        <v>1237</v>
      </c>
      <c r="D162" s="7">
        <v>3045</v>
      </c>
      <c r="E162" s="8">
        <v>51.26</v>
      </c>
      <c r="F162" s="9">
        <v>2.3E-3</v>
      </c>
      <c r="G162" s="56"/>
    </row>
    <row r="163" spans="1:7" x14ac:dyDescent="0.25">
      <c r="A163" s="41" t="s">
        <v>1375</v>
      </c>
      <c r="B163" s="18" t="s">
        <v>1376</v>
      </c>
      <c r="C163" s="18" t="s">
        <v>1283</v>
      </c>
      <c r="D163" s="7">
        <v>3175</v>
      </c>
      <c r="E163" s="8">
        <v>51.05</v>
      </c>
      <c r="F163" s="9">
        <v>2.3E-3</v>
      </c>
      <c r="G163" s="56"/>
    </row>
    <row r="164" spans="1:7" x14ac:dyDescent="0.25">
      <c r="A164" s="41" t="s">
        <v>1307</v>
      </c>
      <c r="B164" s="18" t="s">
        <v>1308</v>
      </c>
      <c r="C164" s="18" t="s">
        <v>1189</v>
      </c>
      <c r="D164" s="7">
        <v>25615</v>
      </c>
      <c r="E164" s="8">
        <v>50.91</v>
      </c>
      <c r="F164" s="9">
        <v>2.3E-3</v>
      </c>
      <c r="G164" s="56"/>
    </row>
    <row r="165" spans="1:7" x14ac:dyDescent="0.25">
      <c r="A165" s="41" t="s">
        <v>1216</v>
      </c>
      <c r="B165" s="18" t="s">
        <v>1217</v>
      </c>
      <c r="C165" s="18" t="s">
        <v>1186</v>
      </c>
      <c r="D165" s="7">
        <v>1789</v>
      </c>
      <c r="E165" s="8">
        <v>50.8</v>
      </c>
      <c r="F165" s="9">
        <v>2.3E-3</v>
      </c>
      <c r="G165" s="56"/>
    </row>
    <row r="166" spans="1:7" x14ac:dyDescent="0.25">
      <c r="A166" s="41" t="s">
        <v>1493</v>
      </c>
      <c r="B166" s="18" t="s">
        <v>1494</v>
      </c>
      <c r="C166" s="18" t="s">
        <v>1394</v>
      </c>
      <c r="D166" s="7">
        <v>2323</v>
      </c>
      <c r="E166" s="8">
        <v>50.54</v>
      </c>
      <c r="F166" s="9">
        <v>2.3E-3</v>
      </c>
      <c r="G166" s="56"/>
    </row>
    <row r="167" spans="1:7" x14ac:dyDescent="0.25">
      <c r="A167" s="41" t="s">
        <v>1379</v>
      </c>
      <c r="B167" s="18" t="s">
        <v>1380</v>
      </c>
      <c r="C167" s="18" t="s">
        <v>1180</v>
      </c>
      <c r="D167" s="7">
        <v>13882</v>
      </c>
      <c r="E167" s="8">
        <v>50.41</v>
      </c>
      <c r="F167" s="9">
        <v>2.3E-3</v>
      </c>
      <c r="G167" s="56"/>
    </row>
    <row r="168" spans="1:7" x14ac:dyDescent="0.25">
      <c r="A168" s="41" t="s">
        <v>1505</v>
      </c>
      <c r="B168" s="18" t="s">
        <v>1506</v>
      </c>
      <c r="C168" s="18" t="s">
        <v>1504</v>
      </c>
      <c r="D168" s="7">
        <v>5567</v>
      </c>
      <c r="E168" s="8">
        <v>50.01</v>
      </c>
      <c r="F168" s="9">
        <v>2.3E-3</v>
      </c>
      <c r="G168" s="56"/>
    </row>
    <row r="169" spans="1:7" x14ac:dyDescent="0.25">
      <c r="A169" s="41" t="s">
        <v>1468</v>
      </c>
      <c r="B169" s="18" t="s">
        <v>1469</v>
      </c>
      <c r="C169" s="18" t="s">
        <v>1470</v>
      </c>
      <c r="D169" s="7">
        <v>20571</v>
      </c>
      <c r="E169" s="8">
        <v>49.43</v>
      </c>
      <c r="F169" s="9">
        <v>2.3E-3</v>
      </c>
      <c r="G169" s="56"/>
    </row>
    <row r="170" spans="1:7" x14ac:dyDescent="0.25">
      <c r="A170" s="41" t="s">
        <v>2145</v>
      </c>
      <c r="B170" s="18" t="s">
        <v>2146</v>
      </c>
      <c r="C170" s="18" t="s">
        <v>1283</v>
      </c>
      <c r="D170" s="7">
        <v>20787</v>
      </c>
      <c r="E170" s="8">
        <v>48.82</v>
      </c>
      <c r="F170" s="9">
        <v>2.2000000000000001E-3</v>
      </c>
      <c r="G170" s="56"/>
    </row>
    <row r="171" spans="1:7" x14ac:dyDescent="0.25">
      <c r="A171" s="41" t="s">
        <v>1229</v>
      </c>
      <c r="B171" s="18" t="s">
        <v>1230</v>
      </c>
      <c r="C171" s="18" t="s">
        <v>1231</v>
      </c>
      <c r="D171" s="7">
        <v>673</v>
      </c>
      <c r="E171" s="8">
        <v>48.79</v>
      </c>
      <c r="F171" s="9">
        <v>2.2000000000000001E-3</v>
      </c>
      <c r="G171" s="56"/>
    </row>
    <row r="172" spans="1:7" x14ac:dyDescent="0.25">
      <c r="A172" s="41" t="s">
        <v>2147</v>
      </c>
      <c r="B172" s="18" t="s">
        <v>2148</v>
      </c>
      <c r="C172" s="18" t="s">
        <v>1197</v>
      </c>
      <c r="D172" s="7">
        <v>292</v>
      </c>
      <c r="E172" s="8">
        <v>48.69</v>
      </c>
      <c r="F172" s="9">
        <v>2.2000000000000001E-3</v>
      </c>
      <c r="G172" s="56"/>
    </row>
    <row r="173" spans="1:7" x14ac:dyDescent="0.25">
      <c r="A173" s="41" t="s">
        <v>2149</v>
      </c>
      <c r="B173" s="18" t="s">
        <v>2150</v>
      </c>
      <c r="C173" s="18" t="s">
        <v>1246</v>
      </c>
      <c r="D173" s="7">
        <v>1243</v>
      </c>
      <c r="E173" s="8">
        <v>48.65</v>
      </c>
      <c r="F173" s="9">
        <v>2.2000000000000001E-3</v>
      </c>
      <c r="G173" s="56"/>
    </row>
    <row r="174" spans="1:7" x14ac:dyDescent="0.25">
      <c r="A174" s="41" t="s">
        <v>1929</v>
      </c>
      <c r="B174" s="18" t="s">
        <v>1930</v>
      </c>
      <c r="C174" s="18" t="s">
        <v>1329</v>
      </c>
      <c r="D174" s="7">
        <v>594</v>
      </c>
      <c r="E174" s="8">
        <v>48.12</v>
      </c>
      <c r="F174" s="9">
        <v>2.2000000000000001E-3</v>
      </c>
      <c r="G174" s="56"/>
    </row>
    <row r="175" spans="1:7" x14ac:dyDescent="0.25">
      <c r="A175" s="41" t="s">
        <v>2151</v>
      </c>
      <c r="B175" s="18" t="s">
        <v>2152</v>
      </c>
      <c r="C175" s="18" t="s">
        <v>1299</v>
      </c>
      <c r="D175" s="7">
        <v>9200</v>
      </c>
      <c r="E175" s="8">
        <v>48.07</v>
      </c>
      <c r="F175" s="9">
        <v>2.2000000000000001E-3</v>
      </c>
      <c r="G175" s="56"/>
    </row>
    <row r="176" spans="1:7" x14ac:dyDescent="0.25">
      <c r="A176" s="41" t="s">
        <v>1519</v>
      </c>
      <c r="B176" s="18" t="s">
        <v>1520</v>
      </c>
      <c r="C176" s="18" t="s">
        <v>1211</v>
      </c>
      <c r="D176" s="7">
        <v>2466</v>
      </c>
      <c r="E176" s="8">
        <v>47.67</v>
      </c>
      <c r="F176" s="9">
        <v>2.2000000000000001E-3</v>
      </c>
      <c r="G176" s="56"/>
    </row>
    <row r="177" spans="1:7" x14ac:dyDescent="0.25">
      <c r="A177" s="41" t="s">
        <v>1880</v>
      </c>
      <c r="B177" s="18" t="s">
        <v>1881</v>
      </c>
      <c r="C177" s="18" t="s">
        <v>1231</v>
      </c>
      <c r="D177" s="7">
        <v>324</v>
      </c>
      <c r="E177" s="8">
        <v>47.13</v>
      </c>
      <c r="F177" s="9">
        <v>2.2000000000000001E-3</v>
      </c>
      <c r="G177" s="56"/>
    </row>
    <row r="178" spans="1:7" x14ac:dyDescent="0.25">
      <c r="A178" s="41" t="s">
        <v>1477</v>
      </c>
      <c r="B178" s="18" t="s">
        <v>1478</v>
      </c>
      <c r="C178" s="18" t="s">
        <v>1180</v>
      </c>
      <c r="D178" s="7">
        <v>161</v>
      </c>
      <c r="E178" s="8">
        <v>46.96</v>
      </c>
      <c r="F178" s="9">
        <v>2.2000000000000001E-3</v>
      </c>
      <c r="G178" s="56"/>
    </row>
    <row r="179" spans="1:7" x14ac:dyDescent="0.25">
      <c r="A179" s="41" t="s">
        <v>2032</v>
      </c>
      <c r="B179" s="18" t="s">
        <v>2033</v>
      </c>
      <c r="C179" s="18" t="s">
        <v>1197</v>
      </c>
      <c r="D179" s="7">
        <v>6084</v>
      </c>
      <c r="E179" s="8">
        <v>46.62</v>
      </c>
      <c r="F179" s="9">
        <v>2.0999999999999999E-3</v>
      </c>
      <c r="G179" s="56"/>
    </row>
    <row r="180" spans="1:7" x14ac:dyDescent="0.25">
      <c r="A180" s="41" t="s">
        <v>1458</v>
      </c>
      <c r="B180" s="18" t="s">
        <v>1459</v>
      </c>
      <c r="C180" s="18" t="s">
        <v>1283</v>
      </c>
      <c r="D180" s="7">
        <v>24760</v>
      </c>
      <c r="E180" s="8">
        <v>46.01</v>
      </c>
      <c r="F180" s="9">
        <v>2.0999999999999999E-3</v>
      </c>
      <c r="G180" s="56"/>
    </row>
    <row r="181" spans="1:7" x14ac:dyDescent="0.25">
      <c r="A181" s="41" t="s">
        <v>2153</v>
      </c>
      <c r="B181" s="18" t="s">
        <v>2154</v>
      </c>
      <c r="C181" s="18" t="s">
        <v>1246</v>
      </c>
      <c r="D181" s="7">
        <v>3310</v>
      </c>
      <c r="E181" s="8">
        <v>45.42</v>
      </c>
      <c r="F181" s="9">
        <v>2.0999999999999999E-3</v>
      </c>
      <c r="G181" s="56"/>
    </row>
    <row r="182" spans="1:7" x14ac:dyDescent="0.25">
      <c r="A182" s="41" t="s">
        <v>2155</v>
      </c>
      <c r="B182" s="18" t="s">
        <v>2156</v>
      </c>
      <c r="C182" s="18" t="s">
        <v>2009</v>
      </c>
      <c r="D182" s="7">
        <v>846</v>
      </c>
      <c r="E182" s="8">
        <v>45.21</v>
      </c>
      <c r="F182" s="9">
        <v>2.0999999999999999E-3</v>
      </c>
      <c r="G182" s="56"/>
    </row>
    <row r="183" spans="1:7" x14ac:dyDescent="0.25">
      <c r="A183" s="41" t="s">
        <v>1517</v>
      </c>
      <c r="B183" s="18" t="s">
        <v>1518</v>
      </c>
      <c r="C183" s="18" t="s">
        <v>1246</v>
      </c>
      <c r="D183" s="7">
        <v>21259</v>
      </c>
      <c r="E183" s="8">
        <v>44.94</v>
      </c>
      <c r="F183" s="9">
        <v>2.0999999999999999E-3</v>
      </c>
      <c r="G183" s="56"/>
    </row>
    <row r="184" spans="1:7" x14ac:dyDescent="0.25">
      <c r="A184" s="41" t="s">
        <v>1423</v>
      </c>
      <c r="B184" s="18" t="s">
        <v>1424</v>
      </c>
      <c r="C184" s="18" t="s">
        <v>1425</v>
      </c>
      <c r="D184" s="7">
        <v>1037</v>
      </c>
      <c r="E184" s="8">
        <v>44.27</v>
      </c>
      <c r="F184" s="9">
        <v>2E-3</v>
      </c>
      <c r="G184" s="56"/>
    </row>
    <row r="185" spans="1:7" x14ac:dyDescent="0.25">
      <c r="A185" s="41" t="s">
        <v>2157</v>
      </c>
      <c r="B185" s="18" t="s">
        <v>2158</v>
      </c>
      <c r="C185" s="18" t="s">
        <v>1180</v>
      </c>
      <c r="D185" s="7">
        <v>2462</v>
      </c>
      <c r="E185" s="8">
        <v>44.22</v>
      </c>
      <c r="F185" s="9">
        <v>2E-3</v>
      </c>
      <c r="G185" s="56"/>
    </row>
    <row r="186" spans="1:7" x14ac:dyDescent="0.25">
      <c r="A186" s="41" t="s">
        <v>1434</v>
      </c>
      <c r="B186" s="18" t="s">
        <v>1435</v>
      </c>
      <c r="C186" s="18" t="s">
        <v>1267</v>
      </c>
      <c r="D186" s="7">
        <v>704</v>
      </c>
      <c r="E186" s="8">
        <v>43.96</v>
      </c>
      <c r="F186" s="9">
        <v>2E-3</v>
      </c>
      <c r="G186" s="56"/>
    </row>
    <row r="187" spans="1:7" x14ac:dyDescent="0.25">
      <c r="A187" s="41" t="s">
        <v>1325</v>
      </c>
      <c r="B187" s="18" t="s">
        <v>1326</v>
      </c>
      <c r="C187" s="18" t="s">
        <v>1319</v>
      </c>
      <c r="D187" s="7">
        <v>4881</v>
      </c>
      <c r="E187" s="8">
        <v>43.69</v>
      </c>
      <c r="F187" s="9">
        <v>2E-3</v>
      </c>
      <c r="G187" s="56"/>
    </row>
    <row r="188" spans="1:7" x14ac:dyDescent="0.25">
      <c r="A188" s="41" t="s">
        <v>2159</v>
      </c>
      <c r="B188" s="18" t="s">
        <v>2160</v>
      </c>
      <c r="C188" s="18" t="s">
        <v>1203</v>
      </c>
      <c r="D188" s="7">
        <v>6651</v>
      </c>
      <c r="E188" s="8">
        <v>43.64</v>
      </c>
      <c r="F188" s="9">
        <v>2E-3</v>
      </c>
      <c r="G188" s="56"/>
    </row>
    <row r="189" spans="1:7" x14ac:dyDescent="0.25">
      <c r="A189" s="41" t="s">
        <v>1337</v>
      </c>
      <c r="B189" s="18" t="s">
        <v>1338</v>
      </c>
      <c r="C189" s="18" t="s">
        <v>1329</v>
      </c>
      <c r="D189" s="7">
        <v>12348</v>
      </c>
      <c r="E189" s="8">
        <v>43.12</v>
      </c>
      <c r="F189" s="9">
        <v>2E-3</v>
      </c>
      <c r="G189" s="56"/>
    </row>
    <row r="190" spans="1:7" x14ac:dyDescent="0.25">
      <c r="A190" s="41" t="s">
        <v>2007</v>
      </c>
      <c r="B190" s="18" t="s">
        <v>2008</v>
      </c>
      <c r="C190" s="18" t="s">
        <v>2009</v>
      </c>
      <c r="D190" s="7">
        <v>3803</v>
      </c>
      <c r="E190" s="8">
        <v>41.95</v>
      </c>
      <c r="F190" s="9">
        <v>1.9E-3</v>
      </c>
      <c r="G190" s="56"/>
    </row>
    <row r="191" spans="1:7" x14ac:dyDescent="0.25">
      <c r="A191" s="41" t="s">
        <v>2161</v>
      </c>
      <c r="B191" s="18" t="s">
        <v>2162</v>
      </c>
      <c r="C191" s="18" t="s">
        <v>1234</v>
      </c>
      <c r="D191" s="7">
        <v>1109</v>
      </c>
      <c r="E191" s="8">
        <v>41.71</v>
      </c>
      <c r="F191" s="9">
        <v>1.9E-3</v>
      </c>
      <c r="G191" s="56"/>
    </row>
    <row r="192" spans="1:7" x14ac:dyDescent="0.25">
      <c r="A192" s="41" t="s">
        <v>1972</v>
      </c>
      <c r="B192" s="18" t="s">
        <v>1973</v>
      </c>
      <c r="C192" s="18" t="s">
        <v>1180</v>
      </c>
      <c r="D192" s="7">
        <v>1299</v>
      </c>
      <c r="E192" s="8">
        <v>41.59</v>
      </c>
      <c r="F192" s="9">
        <v>1.9E-3</v>
      </c>
      <c r="G192" s="56"/>
    </row>
    <row r="193" spans="1:7" x14ac:dyDescent="0.25">
      <c r="A193" s="41" t="s">
        <v>2163</v>
      </c>
      <c r="B193" s="18" t="s">
        <v>2164</v>
      </c>
      <c r="C193" s="18" t="s">
        <v>1189</v>
      </c>
      <c r="D193" s="7">
        <v>37489</v>
      </c>
      <c r="E193" s="8">
        <v>41.46</v>
      </c>
      <c r="F193" s="9">
        <v>1.9E-3</v>
      </c>
      <c r="G193" s="56"/>
    </row>
    <row r="194" spans="1:7" x14ac:dyDescent="0.25">
      <c r="A194" s="41" t="s">
        <v>2165</v>
      </c>
      <c r="B194" s="18" t="s">
        <v>2166</v>
      </c>
      <c r="C194" s="18" t="s">
        <v>1226</v>
      </c>
      <c r="D194" s="7">
        <v>6613</v>
      </c>
      <c r="E194" s="8">
        <v>40.15</v>
      </c>
      <c r="F194" s="9">
        <v>1.8E-3</v>
      </c>
      <c r="G194" s="56"/>
    </row>
    <row r="195" spans="1:7" x14ac:dyDescent="0.25">
      <c r="A195" s="41" t="s">
        <v>1882</v>
      </c>
      <c r="B195" s="18" t="s">
        <v>1883</v>
      </c>
      <c r="C195" s="18" t="s">
        <v>1804</v>
      </c>
      <c r="D195" s="7">
        <v>947</v>
      </c>
      <c r="E195" s="8">
        <v>40.06</v>
      </c>
      <c r="F195" s="9">
        <v>1.8E-3</v>
      </c>
      <c r="G195" s="56"/>
    </row>
    <row r="196" spans="1:7" x14ac:dyDescent="0.25">
      <c r="A196" s="41" t="s">
        <v>1907</v>
      </c>
      <c r="B196" s="18" t="s">
        <v>1908</v>
      </c>
      <c r="C196" s="18" t="s">
        <v>1197</v>
      </c>
      <c r="D196" s="7">
        <v>2866</v>
      </c>
      <c r="E196" s="8">
        <v>39.93</v>
      </c>
      <c r="F196" s="9">
        <v>1.8E-3</v>
      </c>
      <c r="G196" s="56"/>
    </row>
    <row r="197" spans="1:7" x14ac:dyDescent="0.25">
      <c r="A197" s="41" t="s">
        <v>1224</v>
      </c>
      <c r="B197" s="18" t="s">
        <v>1225</v>
      </c>
      <c r="C197" s="18" t="s">
        <v>1226</v>
      </c>
      <c r="D197" s="7">
        <v>1812</v>
      </c>
      <c r="E197" s="8">
        <v>39.4</v>
      </c>
      <c r="F197" s="9">
        <v>1.8E-3</v>
      </c>
      <c r="G197" s="56"/>
    </row>
    <row r="198" spans="1:7" x14ac:dyDescent="0.25">
      <c r="A198" s="41" t="s">
        <v>1507</v>
      </c>
      <c r="B198" s="18" t="s">
        <v>1508</v>
      </c>
      <c r="C198" s="18" t="s">
        <v>1362</v>
      </c>
      <c r="D198" s="7">
        <v>1165</v>
      </c>
      <c r="E198" s="8">
        <v>39.14</v>
      </c>
      <c r="F198" s="9">
        <v>1.8E-3</v>
      </c>
      <c r="G198" s="56"/>
    </row>
    <row r="199" spans="1:7" x14ac:dyDescent="0.25">
      <c r="A199" s="41" t="s">
        <v>2167</v>
      </c>
      <c r="B199" s="18" t="s">
        <v>2168</v>
      </c>
      <c r="C199" s="18" t="s">
        <v>1234</v>
      </c>
      <c r="D199" s="7">
        <v>718</v>
      </c>
      <c r="E199" s="8">
        <v>39.03</v>
      </c>
      <c r="F199" s="9">
        <v>1.8E-3</v>
      </c>
      <c r="G199" s="56"/>
    </row>
    <row r="200" spans="1:7" x14ac:dyDescent="0.25">
      <c r="A200" s="41" t="s">
        <v>2169</v>
      </c>
      <c r="B200" s="18" t="s">
        <v>2170</v>
      </c>
      <c r="C200" s="18" t="s">
        <v>1804</v>
      </c>
      <c r="D200" s="7">
        <v>2229</v>
      </c>
      <c r="E200" s="8">
        <v>38.79</v>
      </c>
      <c r="F200" s="9">
        <v>1.8E-3</v>
      </c>
      <c r="G200" s="56"/>
    </row>
    <row r="201" spans="1:7" x14ac:dyDescent="0.25">
      <c r="A201" s="41" t="s">
        <v>1473</v>
      </c>
      <c r="B201" s="18" t="s">
        <v>1474</v>
      </c>
      <c r="C201" s="18" t="s">
        <v>1220</v>
      </c>
      <c r="D201" s="7">
        <v>1926</v>
      </c>
      <c r="E201" s="8">
        <v>38.770000000000003</v>
      </c>
      <c r="F201" s="9">
        <v>1.8E-3</v>
      </c>
      <c r="G201" s="56"/>
    </row>
    <row r="202" spans="1:7" x14ac:dyDescent="0.25">
      <c r="A202" s="41" t="s">
        <v>2171</v>
      </c>
      <c r="B202" s="18" t="s">
        <v>2172</v>
      </c>
      <c r="C202" s="18" t="s">
        <v>1306</v>
      </c>
      <c r="D202" s="7">
        <v>4025</v>
      </c>
      <c r="E202" s="8">
        <v>38.17</v>
      </c>
      <c r="F202" s="9">
        <v>1.6999999999999999E-3</v>
      </c>
      <c r="G202" s="56"/>
    </row>
    <row r="203" spans="1:7" x14ac:dyDescent="0.25">
      <c r="A203" s="41" t="s">
        <v>2173</v>
      </c>
      <c r="B203" s="18" t="s">
        <v>2174</v>
      </c>
      <c r="C203" s="18" t="s">
        <v>1226</v>
      </c>
      <c r="D203" s="7">
        <v>9540</v>
      </c>
      <c r="E203" s="8">
        <v>37.74</v>
      </c>
      <c r="F203" s="9">
        <v>1.6999999999999999E-3</v>
      </c>
      <c r="G203" s="56"/>
    </row>
    <row r="204" spans="1:7" x14ac:dyDescent="0.25">
      <c r="A204" s="41" t="s">
        <v>2175</v>
      </c>
      <c r="B204" s="18" t="s">
        <v>2176</v>
      </c>
      <c r="C204" s="18" t="s">
        <v>1283</v>
      </c>
      <c r="D204" s="7">
        <v>15480</v>
      </c>
      <c r="E204" s="8">
        <v>37.43</v>
      </c>
      <c r="F204" s="9">
        <v>1.6999999999999999E-3</v>
      </c>
      <c r="G204" s="56"/>
    </row>
    <row r="205" spans="1:7" x14ac:dyDescent="0.25">
      <c r="A205" s="41" t="s">
        <v>2177</v>
      </c>
      <c r="B205" s="18" t="s">
        <v>2178</v>
      </c>
      <c r="C205" s="18" t="s">
        <v>1223</v>
      </c>
      <c r="D205" s="7">
        <v>61261</v>
      </c>
      <c r="E205" s="8">
        <v>37.409999999999997</v>
      </c>
      <c r="F205" s="9">
        <v>1.6999999999999999E-3</v>
      </c>
      <c r="G205" s="56"/>
    </row>
    <row r="206" spans="1:7" x14ac:dyDescent="0.25">
      <c r="A206" s="41" t="s">
        <v>2179</v>
      </c>
      <c r="B206" s="18" t="s">
        <v>2180</v>
      </c>
      <c r="C206" s="18" t="s">
        <v>1246</v>
      </c>
      <c r="D206" s="7">
        <v>52317</v>
      </c>
      <c r="E206" s="8">
        <v>37.26</v>
      </c>
      <c r="F206" s="9">
        <v>1.6999999999999999E-3</v>
      </c>
      <c r="G206" s="56"/>
    </row>
    <row r="207" spans="1:7" x14ac:dyDescent="0.25">
      <c r="A207" s="41" t="s">
        <v>1392</v>
      </c>
      <c r="B207" s="18" t="s">
        <v>1393</v>
      </c>
      <c r="C207" s="18" t="s">
        <v>1394</v>
      </c>
      <c r="D207" s="7">
        <v>2247</v>
      </c>
      <c r="E207" s="8">
        <v>35.729999999999997</v>
      </c>
      <c r="F207" s="9">
        <v>1.6000000000000001E-3</v>
      </c>
      <c r="G207" s="56"/>
    </row>
    <row r="208" spans="1:7" x14ac:dyDescent="0.25">
      <c r="A208" s="41" t="s">
        <v>2181</v>
      </c>
      <c r="B208" s="18" t="s">
        <v>2182</v>
      </c>
      <c r="C208" s="18" t="s">
        <v>1283</v>
      </c>
      <c r="D208" s="7">
        <v>8938</v>
      </c>
      <c r="E208" s="8">
        <v>35.26</v>
      </c>
      <c r="F208" s="9">
        <v>1.6000000000000001E-3</v>
      </c>
      <c r="G208" s="56"/>
    </row>
    <row r="209" spans="1:7" x14ac:dyDescent="0.25">
      <c r="A209" s="41" t="s">
        <v>1809</v>
      </c>
      <c r="B209" s="18" t="s">
        <v>1810</v>
      </c>
      <c r="C209" s="18" t="s">
        <v>1180</v>
      </c>
      <c r="D209" s="7">
        <v>1280</v>
      </c>
      <c r="E209" s="8">
        <v>35.21</v>
      </c>
      <c r="F209" s="9">
        <v>1.6000000000000001E-3</v>
      </c>
      <c r="G209" s="56"/>
    </row>
    <row r="210" spans="1:7" x14ac:dyDescent="0.25">
      <c r="A210" s="41" t="s">
        <v>1288</v>
      </c>
      <c r="B210" s="18" t="s">
        <v>1289</v>
      </c>
      <c r="C210" s="18" t="s">
        <v>1189</v>
      </c>
      <c r="D210" s="7">
        <v>14190</v>
      </c>
      <c r="E210" s="8">
        <v>35.159999999999997</v>
      </c>
      <c r="F210" s="9">
        <v>1.6000000000000001E-3</v>
      </c>
      <c r="G210" s="56"/>
    </row>
    <row r="211" spans="1:7" x14ac:dyDescent="0.25">
      <c r="A211" s="41" t="s">
        <v>2183</v>
      </c>
      <c r="B211" s="18" t="s">
        <v>2184</v>
      </c>
      <c r="C211" s="18" t="s">
        <v>1283</v>
      </c>
      <c r="D211" s="7">
        <v>752</v>
      </c>
      <c r="E211" s="8">
        <v>35.06</v>
      </c>
      <c r="F211" s="9">
        <v>1.6000000000000001E-3</v>
      </c>
      <c r="G211" s="56"/>
    </row>
    <row r="212" spans="1:7" x14ac:dyDescent="0.25">
      <c r="A212" s="41" t="s">
        <v>1892</v>
      </c>
      <c r="B212" s="18" t="s">
        <v>1893</v>
      </c>
      <c r="C212" s="18" t="s">
        <v>1399</v>
      </c>
      <c r="D212" s="7">
        <v>5363</v>
      </c>
      <c r="E212" s="8">
        <v>34.94</v>
      </c>
      <c r="F212" s="9">
        <v>1.6000000000000001E-3</v>
      </c>
      <c r="G212" s="56"/>
    </row>
    <row r="213" spans="1:7" x14ac:dyDescent="0.25">
      <c r="A213" s="41" t="s">
        <v>2185</v>
      </c>
      <c r="B213" s="18" t="s">
        <v>2186</v>
      </c>
      <c r="C213" s="18" t="s">
        <v>1283</v>
      </c>
      <c r="D213" s="7">
        <v>329</v>
      </c>
      <c r="E213" s="8">
        <v>34.53</v>
      </c>
      <c r="F213" s="9">
        <v>1.6000000000000001E-3</v>
      </c>
      <c r="G213" s="56"/>
    </row>
    <row r="214" spans="1:7" x14ac:dyDescent="0.25">
      <c r="A214" s="41" t="s">
        <v>1991</v>
      </c>
      <c r="B214" s="18" t="s">
        <v>1992</v>
      </c>
      <c r="C214" s="18" t="s">
        <v>1234</v>
      </c>
      <c r="D214" s="7">
        <v>1431</v>
      </c>
      <c r="E214" s="8">
        <v>34.42</v>
      </c>
      <c r="F214" s="9">
        <v>1.6000000000000001E-3</v>
      </c>
      <c r="G214" s="56"/>
    </row>
    <row r="215" spans="1:7" x14ac:dyDescent="0.25">
      <c r="A215" s="41" t="s">
        <v>2187</v>
      </c>
      <c r="B215" s="18" t="s">
        <v>2188</v>
      </c>
      <c r="C215" s="18" t="s">
        <v>1804</v>
      </c>
      <c r="D215" s="7">
        <v>68</v>
      </c>
      <c r="E215" s="8">
        <v>33.31</v>
      </c>
      <c r="F215" s="9">
        <v>1.5E-3</v>
      </c>
      <c r="G215" s="56"/>
    </row>
    <row r="216" spans="1:7" x14ac:dyDescent="0.25">
      <c r="A216" s="41" t="s">
        <v>1868</v>
      </c>
      <c r="B216" s="18" t="s">
        <v>1869</v>
      </c>
      <c r="C216" s="18" t="s">
        <v>1292</v>
      </c>
      <c r="D216" s="7">
        <v>2843</v>
      </c>
      <c r="E216" s="8">
        <v>32.979999999999997</v>
      </c>
      <c r="F216" s="9">
        <v>1.5E-3</v>
      </c>
      <c r="G216" s="56"/>
    </row>
    <row r="217" spans="1:7" x14ac:dyDescent="0.25">
      <c r="A217" s="41" t="s">
        <v>1551</v>
      </c>
      <c r="B217" s="18" t="s">
        <v>1552</v>
      </c>
      <c r="C217" s="18" t="s">
        <v>1470</v>
      </c>
      <c r="D217" s="7">
        <v>5321</v>
      </c>
      <c r="E217" s="8">
        <v>32.909999999999997</v>
      </c>
      <c r="F217" s="9">
        <v>1.5E-3</v>
      </c>
      <c r="G217" s="56"/>
    </row>
    <row r="218" spans="1:7" x14ac:dyDescent="0.25">
      <c r="A218" s="41" t="s">
        <v>1436</v>
      </c>
      <c r="B218" s="18" t="s">
        <v>1437</v>
      </c>
      <c r="C218" s="18" t="s">
        <v>1231</v>
      </c>
      <c r="D218" s="7">
        <v>399</v>
      </c>
      <c r="E218" s="8">
        <v>32.14</v>
      </c>
      <c r="F218" s="9">
        <v>1.5E-3</v>
      </c>
      <c r="G218" s="56"/>
    </row>
    <row r="219" spans="1:7" x14ac:dyDescent="0.25">
      <c r="A219" s="41" t="s">
        <v>2189</v>
      </c>
      <c r="B219" s="18" t="s">
        <v>2190</v>
      </c>
      <c r="C219" s="18" t="s">
        <v>1246</v>
      </c>
      <c r="D219" s="7">
        <v>190</v>
      </c>
      <c r="E219" s="8">
        <v>30.19</v>
      </c>
      <c r="F219" s="9">
        <v>1.4E-3</v>
      </c>
      <c r="G219" s="56"/>
    </row>
    <row r="220" spans="1:7" x14ac:dyDescent="0.25">
      <c r="A220" s="41" t="s">
        <v>1432</v>
      </c>
      <c r="B220" s="18" t="s">
        <v>1433</v>
      </c>
      <c r="C220" s="18" t="s">
        <v>1306</v>
      </c>
      <c r="D220" s="7">
        <v>2890</v>
      </c>
      <c r="E220" s="8">
        <v>30.05</v>
      </c>
      <c r="F220" s="9">
        <v>1.4E-3</v>
      </c>
      <c r="G220" s="56"/>
    </row>
    <row r="221" spans="1:7" x14ac:dyDescent="0.25">
      <c r="A221" s="41" t="s">
        <v>1870</v>
      </c>
      <c r="B221" s="18" t="s">
        <v>1871</v>
      </c>
      <c r="C221" s="18" t="s">
        <v>1203</v>
      </c>
      <c r="D221" s="7">
        <v>4064</v>
      </c>
      <c r="E221" s="8">
        <v>29.79</v>
      </c>
      <c r="F221" s="9">
        <v>1.4E-3</v>
      </c>
      <c r="G221" s="56"/>
    </row>
    <row r="222" spans="1:7" x14ac:dyDescent="0.25">
      <c r="A222" s="41" t="s">
        <v>2191</v>
      </c>
      <c r="B222" s="18" t="s">
        <v>2192</v>
      </c>
      <c r="C222" s="18" t="s">
        <v>2193</v>
      </c>
      <c r="D222" s="7">
        <v>87</v>
      </c>
      <c r="E222" s="8">
        <v>29.44</v>
      </c>
      <c r="F222" s="9">
        <v>1.2999999999999999E-3</v>
      </c>
      <c r="G222" s="56"/>
    </row>
    <row r="223" spans="1:7" x14ac:dyDescent="0.25">
      <c r="A223" s="41" t="s">
        <v>2194</v>
      </c>
      <c r="B223" s="18" t="s">
        <v>2195</v>
      </c>
      <c r="C223" s="18" t="s">
        <v>1203</v>
      </c>
      <c r="D223" s="7">
        <v>22068</v>
      </c>
      <c r="E223" s="8">
        <v>29.24</v>
      </c>
      <c r="F223" s="9">
        <v>1.2999999999999999E-3</v>
      </c>
      <c r="G223" s="56"/>
    </row>
    <row r="224" spans="1:7" x14ac:dyDescent="0.25">
      <c r="A224" s="41" t="s">
        <v>1381</v>
      </c>
      <c r="B224" s="18" t="s">
        <v>1382</v>
      </c>
      <c r="C224" s="18" t="s">
        <v>1231</v>
      </c>
      <c r="D224" s="7">
        <v>10427</v>
      </c>
      <c r="E224" s="8">
        <v>29.16</v>
      </c>
      <c r="F224" s="9">
        <v>1.2999999999999999E-3</v>
      </c>
      <c r="G224" s="56"/>
    </row>
    <row r="225" spans="1:7" x14ac:dyDescent="0.25">
      <c r="A225" s="41" t="s">
        <v>1403</v>
      </c>
      <c r="B225" s="18" t="s">
        <v>1404</v>
      </c>
      <c r="C225" s="18" t="s">
        <v>1211</v>
      </c>
      <c r="D225" s="7">
        <v>4593</v>
      </c>
      <c r="E225" s="8">
        <v>29.05</v>
      </c>
      <c r="F225" s="9">
        <v>1.2999999999999999E-3</v>
      </c>
      <c r="G225" s="56"/>
    </row>
    <row r="226" spans="1:7" x14ac:dyDescent="0.25">
      <c r="A226" s="41" t="s">
        <v>1330</v>
      </c>
      <c r="B226" s="18" t="s">
        <v>1331</v>
      </c>
      <c r="C226" s="18" t="s">
        <v>1189</v>
      </c>
      <c r="D226" s="7">
        <v>25645</v>
      </c>
      <c r="E226" s="8">
        <v>28.55</v>
      </c>
      <c r="F226" s="9">
        <v>1.2999999999999999E-3</v>
      </c>
      <c r="G226" s="56"/>
    </row>
    <row r="227" spans="1:7" x14ac:dyDescent="0.25">
      <c r="A227" s="41" t="s">
        <v>2196</v>
      </c>
      <c r="B227" s="18" t="s">
        <v>2197</v>
      </c>
      <c r="C227" s="18" t="s">
        <v>1203</v>
      </c>
      <c r="D227" s="7">
        <v>10069</v>
      </c>
      <c r="E227" s="8">
        <v>28.44</v>
      </c>
      <c r="F227" s="9">
        <v>1.2999999999999999E-3</v>
      </c>
      <c r="G227" s="56"/>
    </row>
    <row r="228" spans="1:7" x14ac:dyDescent="0.25">
      <c r="A228" s="41" t="s">
        <v>2198</v>
      </c>
      <c r="B228" s="18" t="s">
        <v>2199</v>
      </c>
      <c r="C228" s="18" t="s">
        <v>1324</v>
      </c>
      <c r="D228" s="7">
        <v>8193</v>
      </c>
      <c r="E228" s="8">
        <v>28.27</v>
      </c>
      <c r="F228" s="9">
        <v>1.2999999999999999E-3</v>
      </c>
      <c r="G228" s="56"/>
    </row>
    <row r="229" spans="1:7" x14ac:dyDescent="0.25">
      <c r="A229" s="41" t="s">
        <v>2200</v>
      </c>
      <c r="B229" s="18" t="s">
        <v>2201</v>
      </c>
      <c r="C229" s="18" t="s">
        <v>1203</v>
      </c>
      <c r="D229" s="7">
        <v>2786</v>
      </c>
      <c r="E229" s="8">
        <v>28.13</v>
      </c>
      <c r="F229" s="9">
        <v>1.2999999999999999E-3</v>
      </c>
      <c r="G229" s="56"/>
    </row>
    <row r="230" spans="1:7" x14ac:dyDescent="0.25">
      <c r="A230" s="41" t="s">
        <v>1776</v>
      </c>
      <c r="B230" s="18" t="s">
        <v>1777</v>
      </c>
      <c r="C230" s="18" t="s">
        <v>1197</v>
      </c>
      <c r="D230" s="7">
        <v>4493</v>
      </c>
      <c r="E230" s="8">
        <v>28.09</v>
      </c>
      <c r="F230" s="9">
        <v>1.2999999999999999E-3</v>
      </c>
      <c r="G230" s="56"/>
    </row>
    <row r="231" spans="1:7" x14ac:dyDescent="0.25">
      <c r="A231" s="41" t="s">
        <v>2202</v>
      </c>
      <c r="B231" s="18" t="s">
        <v>2203</v>
      </c>
      <c r="C231" s="18" t="s">
        <v>1283</v>
      </c>
      <c r="D231" s="7">
        <v>409</v>
      </c>
      <c r="E231" s="8">
        <v>27.85</v>
      </c>
      <c r="F231" s="9">
        <v>1.2999999999999999E-3</v>
      </c>
      <c r="G231" s="56"/>
    </row>
    <row r="232" spans="1:7" x14ac:dyDescent="0.25">
      <c r="A232" s="41" t="s">
        <v>1481</v>
      </c>
      <c r="B232" s="18" t="s">
        <v>1482</v>
      </c>
      <c r="C232" s="18" t="s">
        <v>1211</v>
      </c>
      <c r="D232" s="7">
        <v>102</v>
      </c>
      <c r="E232" s="8">
        <v>26.84</v>
      </c>
      <c r="F232" s="9">
        <v>1.1999999999999999E-3</v>
      </c>
      <c r="G232" s="56"/>
    </row>
    <row r="233" spans="1:7" x14ac:dyDescent="0.25">
      <c r="A233" s="41" t="s">
        <v>1896</v>
      </c>
      <c r="B233" s="18" t="s">
        <v>1897</v>
      </c>
      <c r="C233" s="18" t="s">
        <v>1504</v>
      </c>
      <c r="D233" s="7">
        <v>2612</v>
      </c>
      <c r="E233" s="8">
        <v>26.71</v>
      </c>
      <c r="F233" s="9">
        <v>1.1999999999999999E-3</v>
      </c>
      <c r="G233" s="56"/>
    </row>
    <row r="234" spans="1:7" x14ac:dyDescent="0.25">
      <c r="A234" s="41" t="s">
        <v>2041</v>
      </c>
      <c r="B234" s="18" t="s">
        <v>2042</v>
      </c>
      <c r="C234" s="18" t="s">
        <v>1501</v>
      </c>
      <c r="D234" s="7">
        <v>2774</v>
      </c>
      <c r="E234" s="8">
        <v>26.46</v>
      </c>
      <c r="F234" s="9">
        <v>1.1999999999999999E-3</v>
      </c>
      <c r="G234" s="56"/>
    </row>
    <row r="235" spans="1:7" x14ac:dyDescent="0.25">
      <c r="A235" s="41" t="s">
        <v>2204</v>
      </c>
      <c r="B235" s="18" t="s">
        <v>2205</v>
      </c>
      <c r="C235" s="18" t="s">
        <v>1319</v>
      </c>
      <c r="D235" s="7">
        <v>2126</v>
      </c>
      <c r="E235" s="8">
        <v>26.24</v>
      </c>
      <c r="F235" s="9">
        <v>1.1999999999999999E-3</v>
      </c>
      <c r="G235" s="56"/>
    </row>
    <row r="236" spans="1:7" x14ac:dyDescent="0.25">
      <c r="A236" s="41" t="s">
        <v>1947</v>
      </c>
      <c r="B236" s="18" t="s">
        <v>1948</v>
      </c>
      <c r="C236" s="18" t="s">
        <v>1246</v>
      </c>
      <c r="D236" s="7">
        <v>1088</v>
      </c>
      <c r="E236" s="8">
        <v>26.12</v>
      </c>
      <c r="F236" s="9">
        <v>1.1999999999999999E-3</v>
      </c>
      <c r="G236" s="56"/>
    </row>
    <row r="237" spans="1:7" x14ac:dyDescent="0.25">
      <c r="A237" s="41" t="s">
        <v>2206</v>
      </c>
      <c r="B237" s="18" t="s">
        <v>2207</v>
      </c>
      <c r="C237" s="18" t="s">
        <v>1183</v>
      </c>
      <c r="D237" s="7">
        <v>1799</v>
      </c>
      <c r="E237" s="8">
        <v>25.97</v>
      </c>
      <c r="F237" s="9">
        <v>1.1999999999999999E-3</v>
      </c>
      <c r="G237" s="56"/>
    </row>
    <row r="238" spans="1:7" x14ac:dyDescent="0.25">
      <c r="A238" s="41" t="s">
        <v>2208</v>
      </c>
      <c r="B238" s="18" t="s">
        <v>2209</v>
      </c>
      <c r="C238" s="18" t="s">
        <v>1402</v>
      </c>
      <c r="D238" s="7">
        <v>393</v>
      </c>
      <c r="E238" s="8">
        <v>25.2</v>
      </c>
      <c r="F238" s="9">
        <v>1.1999999999999999E-3</v>
      </c>
      <c r="G238" s="56"/>
    </row>
    <row r="239" spans="1:7" x14ac:dyDescent="0.25">
      <c r="A239" s="41" t="s">
        <v>2210</v>
      </c>
      <c r="B239" s="18" t="s">
        <v>2211</v>
      </c>
      <c r="C239" s="18" t="s">
        <v>2193</v>
      </c>
      <c r="D239" s="7">
        <v>2024</v>
      </c>
      <c r="E239" s="8">
        <v>25.01</v>
      </c>
      <c r="F239" s="9">
        <v>1.1000000000000001E-3</v>
      </c>
      <c r="G239" s="56"/>
    </row>
    <row r="240" spans="1:7" x14ac:dyDescent="0.25">
      <c r="A240" s="41" t="s">
        <v>1244</v>
      </c>
      <c r="B240" s="18" t="s">
        <v>1245</v>
      </c>
      <c r="C240" s="18" t="s">
        <v>1246</v>
      </c>
      <c r="D240" s="7">
        <v>66</v>
      </c>
      <c r="E240" s="8">
        <v>24.87</v>
      </c>
      <c r="F240" s="9">
        <v>1.1000000000000001E-3</v>
      </c>
      <c r="G240" s="56"/>
    </row>
    <row r="241" spans="1:7" x14ac:dyDescent="0.25">
      <c r="A241" s="41" t="s">
        <v>1313</v>
      </c>
      <c r="B241" s="18" t="s">
        <v>1314</v>
      </c>
      <c r="C241" s="18" t="s">
        <v>1189</v>
      </c>
      <c r="D241" s="7">
        <v>22552</v>
      </c>
      <c r="E241" s="8">
        <v>24.18</v>
      </c>
      <c r="F241" s="9">
        <v>1.1000000000000001E-3</v>
      </c>
      <c r="G241" s="56"/>
    </row>
    <row r="242" spans="1:7" x14ac:dyDescent="0.25">
      <c r="A242" s="41" t="s">
        <v>1250</v>
      </c>
      <c r="B242" s="18" t="s">
        <v>1251</v>
      </c>
      <c r="C242" s="18" t="s">
        <v>1180</v>
      </c>
      <c r="D242" s="7">
        <v>703</v>
      </c>
      <c r="E242" s="8">
        <v>23.88</v>
      </c>
      <c r="F242" s="9">
        <v>1.1000000000000001E-3</v>
      </c>
      <c r="G242" s="56"/>
    </row>
    <row r="243" spans="1:7" x14ac:dyDescent="0.25">
      <c r="A243" s="41" t="s">
        <v>2212</v>
      </c>
      <c r="B243" s="18" t="s">
        <v>2213</v>
      </c>
      <c r="C243" s="18" t="s">
        <v>1203</v>
      </c>
      <c r="D243" s="7">
        <v>24537</v>
      </c>
      <c r="E243" s="8">
        <v>23.3</v>
      </c>
      <c r="F243" s="9">
        <v>1.1000000000000001E-3</v>
      </c>
      <c r="G243" s="56"/>
    </row>
    <row r="244" spans="1:7" x14ac:dyDescent="0.25">
      <c r="A244" s="41" t="s">
        <v>1475</v>
      </c>
      <c r="B244" s="18" t="s">
        <v>1476</v>
      </c>
      <c r="C244" s="18" t="s">
        <v>1226</v>
      </c>
      <c r="D244" s="7">
        <v>2955</v>
      </c>
      <c r="E244" s="8">
        <v>23.05</v>
      </c>
      <c r="F244" s="9">
        <v>1.1000000000000001E-3</v>
      </c>
      <c r="G244" s="56"/>
    </row>
    <row r="245" spans="1:7" x14ac:dyDescent="0.25">
      <c r="A245" s="41" t="s">
        <v>2214</v>
      </c>
      <c r="B245" s="18" t="s">
        <v>2215</v>
      </c>
      <c r="C245" s="18" t="s">
        <v>1557</v>
      </c>
      <c r="D245" s="7">
        <v>2621</v>
      </c>
      <c r="E245" s="8">
        <v>21.84</v>
      </c>
      <c r="F245" s="9">
        <v>1E-3</v>
      </c>
      <c r="G245" s="56"/>
    </row>
    <row r="246" spans="1:7" x14ac:dyDescent="0.25">
      <c r="A246" s="41" t="s">
        <v>2216</v>
      </c>
      <c r="B246" s="18" t="s">
        <v>2217</v>
      </c>
      <c r="C246" s="18" t="s">
        <v>1283</v>
      </c>
      <c r="D246" s="7">
        <v>13593</v>
      </c>
      <c r="E246" s="8">
        <v>21.57</v>
      </c>
      <c r="F246" s="9">
        <v>1E-3</v>
      </c>
      <c r="G246" s="56"/>
    </row>
    <row r="247" spans="1:7" x14ac:dyDescent="0.25">
      <c r="A247" s="41" t="s">
        <v>1389</v>
      </c>
      <c r="B247" s="18" t="s">
        <v>1390</v>
      </c>
      <c r="C247" s="18" t="s">
        <v>1391</v>
      </c>
      <c r="D247" s="7">
        <v>2295</v>
      </c>
      <c r="E247" s="8">
        <v>21.31</v>
      </c>
      <c r="F247" s="9">
        <v>1E-3</v>
      </c>
      <c r="G247" s="56"/>
    </row>
    <row r="248" spans="1:7" x14ac:dyDescent="0.25">
      <c r="A248" s="41" t="s">
        <v>1254</v>
      </c>
      <c r="B248" s="18" t="s">
        <v>1255</v>
      </c>
      <c r="C248" s="18" t="s">
        <v>1180</v>
      </c>
      <c r="D248" s="7">
        <v>1904</v>
      </c>
      <c r="E248" s="8">
        <v>20.350000000000001</v>
      </c>
      <c r="F248" s="9">
        <v>8.9999999999999998E-4</v>
      </c>
      <c r="G248" s="56"/>
    </row>
    <row r="249" spans="1:7" x14ac:dyDescent="0.25">
      <c r="A249" s="41" t="s">
        <v>2218</v>
      </c>
      <c r="B249" s="18" t="s">
        <v>2219</v>
      </c>
      <c r="C249" s="18" t="s">
        <v>1402</v>
      </c>
      <c r="D249" s="7">
        <v>1922</v>
      </c>
      <c r="E249" s="8">
        <v>18.53</v>
      </c>
      <c r="F249" s="9">
        <v>8.0000000000000004E-4</v>
      </c>
      <c r="G249" s="56"/>
    </row>
    <row r="250" spans="1:7" x14ac:dyDescent="0.25">
      <c r="A250" s="41" t="s">
        <v>1974</v>
      </c>
      <c r="B250" s="18" t="s">
        <v>1975</v>
      </c>
      <c r="C250" s="18" t="s">
        <v>1189</v>
      </c>
      <c r="D250" s="7">
        <v>14704</v>
      </c>
      <c r="E250" s="8">
        <v>18.05</v>
      </c>
      <c r="F250" s="9">
        <v>8.0000000000000004E-4</v>
      </c>
      <c r="G250" s="56"/>
    </row>
    <row r="251" spans="1:7" x14ac:dyDescent="0.25">
      <c r="A251" s="41" t="s">
        <v>2220</v>
      </c>
      <c r="B251" s="18" t="s">
        <v>2221</v>
      </c>
      <c r="C251" s="18" t="s">
        <v>1189</v>
      </c>
      <c r="D251" s="7">
        <v>29654</v>
      </c>
      <c r="E251" s="8">
        <v>17.88</v>
      </c>
      <c r="F251" s="9">
        <v>8.0000000000000004E-4</v>
      </c>
      <c r="G251" s="56"/>
    </row>
    <row r="252" spans="1:7" x14ac:dyDescent="0.25">
      <c r="A252" s="41" t="s">
        <v>2222</v>
      </c>
      <c r="B252" s="18" t="s">
        <v>2223</v>
      </c>
      <c r="C252" s="18" t="s">
        <v>1226</v>
      </c>
      <c r="D252" s="7">
        <v>7425</v>
      </c>
      <c r="E252" s="8">
        <v>17.11</v>
      </c>
      <c r="F252" s="9">
        <v>8.0000000000000004E-4</v>
      </c>
      <c r="G252" s="56"/>
    </row>
    <row r="253" spans="1:7" x14ac:dyDescent="0.25">
      <c r="A253" s="41" t="s">
        <v>2224</v>
      </c>
      <c r="B253" s="18" t="s">
        <v>2225</v>
      </c>
      <c r="C253" s="18" t="s">
        <v>1226</v>
      </c>
      <c r="D253" s="7">
        <v>1689</v>
      </c>
      <c r="E253" s="8">
        <v>17.010000000000002</v>
      </c>
      <c r="F253" s="9">
        <v>8.0000000000000004E-4</v>
      </c>
      <c r="G253" s="56"/>
    </row>
    <row r="254" spans="1:7" x14ac:dyDescent="0.25">
      <c r="A254" s="41" t="s">
        <v>2226</v>
      </c>
      <c r="B254" s="18" t="s">
        <v>2227</v>
      </c>
      <c r="C254" s="18" t="s">
        <v>1237</v>
      </c>
      <c r="D254" s="7">
        <v>4876</v>
      </c>
      <c r="E254" s="8">
        <v>16.98</v>
      </c>
      <c r="F254" s="9">
        <v>8.0000000000000004E-4</v>
      </c>
      <c r="G254" s="56"/>
    </row>
    <row r="255" spans="1:7" x14ac:dyDescent="0.25">
      <c r="A255" s="41" t="s">
        <v>2228</v>
      </c>
      <c r="B255" s="18" t="s">
        <v>2229</v>
      </c>
      <c r="C255" s="18" t="s">
        <v>1470</v>
      </c>
      <c r="D255" s="7">
        <v>2109</v>
      </c>
      <c r="E255" s="8">
        <v>16.59</v>
      </c>
      <c r="F255" s="9">
        <v>8.0000000000000004E-4</v>
      </c>
      <c r="G255" s="56"/>
    </row>
    <row r="256" spans="1:7" x14ac:dyDescent="0.25">
      <c r="A256" s="41" t="s">
        <v>2230</v>
      </c>
      <c r="B256" s="18" t="s">
        <v>2231</v>
      </c>
      <c r="C256" s="18" t="s">
        <v>1189</v>
      </c>
      <c r="D256" s="7">
        <v>17322</v>
      </c>
      <c r="E256" s="8">
        <v>15.1</v>
      </c>
      <c r="F256" s="9">
        <v>6.9999999999999999E-4</v>
      </c>
      <c r="G256" s="56"/>
    </row>
    <row r="257" spans="1:7" x14ac:dyDescent="0.25">
      <c r="A257" s="41" t="s">
        <v>1997</v>
      </c>
      <c r="B257" s="18" t="s">
        <v>1998</v>
      </c>
      <c r="C257" s="18" t="s">
        <v>1220</v>
      </c>
      <c r="D257" s="7">
        <v>960</v>
      </c>
      <c r="E257" s="8">
        <v>12.25</v>
      </c>
      <c r="F257" s="9">
        <v>5.9999999999999995E-4</v>
      </c>
      <c r="G257" s="56"/>
    </row>
    <row r="258" spans="1:7" x14ac:dyDescent="0.25">
      <c r="A258" s="41" t="s">
        <v>2232</v>
      </c>
      <c r="B258" s="18" t="s">
        <v>2233</v>
      </c>
      <c r="C258" s="18" t="s">
        <v>1189</v>
      </c>
      <c r="D258" s="7">
        <v>21164</v>
      </c>
      <c r="E258" s="8">
        <v>12.22</v>
      </c>
      <c r="F258" s="9">
        <v>5.9999999999999995E-4</v>
      </c>
      <c r="G258" s="56"/>
    </row>
    <row r="259" spans="1:7" x14ac:dyDescent="0.25">
      <c r="A259" s="41" t="s">
        <v>2234</v>
      </c>
      <c r="B259" s="18" t="s">
        <v>2235</v>
      </c>
      <c r="C259" s="18" t="s">
        <v>1208</v>
      </c>
      <c r="D259" s="7">
        <v>5652</v>
      </c>
      <c r="E259" s="8">
        <v>10.3</v>
      </c>
      <c r="F259" s="9">
        <v>5.0000000000000001E-4</v>
      </c>
      <c r="G259" s="56"/>
    </row>
    <row r="260" spans="1:7" x14ac:dyDescent="0.25">
      <c r="A260" s="57" t="s">
        <v>130</v>
      </c>
      <c r="B260" s="19"/>
      <c r="C260" s="19"/>
      <c r="D260" s="10"/>
      <c r="E260" s="21">
        <v>21844.52</v>
      </c>
      <c r="F260" s="22">
        <v>1.0008999999999999</v>
      </c>
      <c r="G260" s="58"/>
    </row>
    <row r="261" spans="1:7" x14ac:dyDescent="0.25">
      <c r="A261" s="57" t="s">
        <v>1256</v>
      </c>
      <c r="B261" s="18"/>
      <c r="C261" s="18"/>
      <c r="D261" s="7"/>
      <c r="E261" s="8"/>
      <c r="F261" s="9"/>
      <c r="G261" s="56"/>
    </row>
    <row r="262" spans="1:7" x14ac:dyDescent="0.25">
      <c r="A262" s="57" t="s">
        <v>130</v>
      </c>
      <c r="B262" s="18"/>
      <c r="C262" s="18"/>
      <c r="D262" s="7"/>
      <c r="E262" s="23" t="s">
        <v>127</v>
      </c>
      <c r="F262" s="24" t="s">
        <v>127</v>
      </c>
      <c r="G262" s="56"/>
    </row>
    <row r="263" spans="1:7" x14ac:dyDescent="0.25">
      <c r="A263" s="59" t="s">
        <v>142</v>
      </c>
      <c r="B263" s="38"/>
      <c r="C263" s="38"/>
      <c r="D263" s="39"/>
      <c r="E263" s="15">
        <v>21844.52</v>
      </c>
      <c r="F263" s="16">
        <v>1.0008999999999999</v>
      </c>
      <c r="G263" s="58"/>
    </row>
    <row r="264" spans="1:7" x14ac:dyDescent="0.25">
      <c r="A264" s="41"/>
      <c r="B264" s="18"/>
      <c r="C264" s="18"/>
      <c r="D264" s="7"/>
      <c r="E264" s="8"/>
      <c r="F264" s="9"/>
      <c r="G264" s="56"/>
    </row>
    <row r="265" spans="1:7" x14ac:dyDescent="0.25">
      <c r="A265" s="41"/>
      <c r="B265" s="18"/>
      <c r="C265" s="18"/>
      <c r="D265" s="7"/>
      <c r="E265" s="8"/>
      <c r="F265" s="9"/>
      <c r="G265" s="56"/>
    </row>
    <row r="266" spans="1:7" x14ac:dyDescent="0.25">
      <c r="A266" s="57" t="s">
        <v>216</v>
      </c>
      <c r="B266" s="18"/>
      <c r="C266" s="18"/>
      <c r="D266" s="7"/>
      <c r="E266" s="8"/>
      <c r="F266" s="9"/>
      <c r="G266" s="56"/>
    </row>
    <row r="267" spans="1:7" x14ac:dyDescent="0.25">
      <c r="A267" s="41" t="s">
        <v>217</v>
      </c>
      <c r="B267" s="18"/>
      <c r="C267" s="18"/>
      <c r="D267" s="7"/>
      <c r="E267" s="8">
        <v>133.97999999999999</v>
      </c>
      <c r="F267" s="9">
        <v>6.1000000000000004E-3</v>
      </c>
      <c r="G267" s="56">
        <v>6.6513000000000003E-2</v>
      </c>
    </row>
    <row r="268" spans="1:7" x14ac:dyDescent="0.25">
      <c r="A268" s="57" t="s">
        <v>130</v>
      </c>
      <c r="B268" s="19"/>
      <c r="C268" s="19"/>
      <c r="D268" s="10"/>
      <c r="E268" s="21">
        <v>133.97999999999999</v>
      </c>
      <c r="F268" s="22">
        <v>6.1000000000000004E-3</v>
      </c>
      <c r="G268" s="58"/>
    </row>
    <row r="269" spans="1:7" x14ac:dyDescent="0.25">
      <c r="A269" s="41"/>
      <c r="B269" s="18"/>
      <c r="C269" s="18"/>
      <c r="D269" s="7"/>
      <c r="E269" s="8"/>
      <c r="F269" s="9"/>
      <c r="G269" s="56"/>
    </row>
    <row r="270" spans="1:7" x14ac:dyDescent="0.25">
      <c r="A270" s="59" t="s">
        <v>142</v>
      </c>
      <c r="B270" s="38"/>
      <c r="C270" s="38"/>
      <c r="D270" s="39"/>
      <c r="E270" s="21">
        <v>133.97999999999999</v>
      </c>
      <c r="F270" s="22">
        <v>6.1000000000000004E-3</v>
      </c>
      <c r="G270" s="58"/>
    </row>
    <row r="271" spans="1:7" x14ac:dyDescent="0.25">
      <c r="A271" s="41" t="s">
        <v>218</v>
      </c>
      <c r="B271" s="18"/>
      <c r="C271" s="18"/>
      <c r="D271" s="7"/>
      <c r="E271" s="8">
        <v>2.4414000000000002E-2</v>
      </c>
      <c r="F271" s="31" t="s">
        <v>895</v>
      </c>
      <c r="G271" s="56"/>
    </row>
    <row r="272" spans="1:7" x14ac:dyDescent="0.25">
      <c r="A272" s="41" t="s">
        <v>219</v>
      </c>
      <c r="B272" s="18"/>
      <c r="C272" s="18"/>
      <c r="D272" s="7"/>
      <c r="E272" s="12">
        <v>-148.94441399999999</v>
      </c>
      <c r="F272" s="13">
        <v>-7.0010000000000003E-3</v>
      </c>
      <c r="G272" s="56">
        <v>6.6513000000000003E-2</v>
      </c>
    </row>
    <row r="273" spans="1:7" x14ac:dyDescent="0.25">
      <c r="A273" s="60" t="s">
        <v>220</v>
      </c>
      <c r="B273" s="20"/>
      <c r="C273" s="20"/>
      <c r="D273" s="14"/>
      <c r="E273" s="15">
        <v>21829.58</v>
      </c>
      <c r="F273" s="16">
        <v>1</v>
      </c>
      <c r="G273" s="61"/>
    </row>
    <row r="274" spans="1:7" x14ac:dyDescent="0.25">
      <c r="A274" s="42"/>
      <c r="G274" s="48"/>
    </row>
    <row r="275" spans="1:7" x14ac:dyDescent="0.25">
      <c r="A275" s="62" t="s">
        <v>689</v>
      </c>
      <c r="G275" s="48"/>
    </row>
    <row r="276" spans="1:7" x14ac:dyDescent="0.25">
      <c r="A276" s="42"/>
      <c r="G276" s="48"/>
    </row>
    <row r="277" spans="1:7" x14ac:dyDescent="0.25">
      <c r="A277" s="62" t="s">
        <v>232</v>
      </c>
      <c r="G277" s="48"/>
    </row>
    <row r="278" spans="1:7" x14ac:dyDescent="0.25">
      <c r="A278" s="43" t="s">
        <v>233</v>
      </c>
      <c r="B278" s="3" t="s">
        <v>127</v>
      </c>
      <c r="G278" s="48"/>
    </row>
    <row r="279" spans="1:7" x14ac:dyDescent="0.25">
      <c r="A279" s="42" t="s">
        <v>234</v>
      </c>
      <c r="G279" s="48"/>
    </row>
    <row r="280" spans="1:7" x14ac:dyDescent="0.25">
      <c r="A280" s="42" t="s">
        <v>235</v>
      </c>
      <c r="B280" s="3" t="s">
        <v>236</v>
      </c>
      <c r="C280" s="3" t="s">
        <v>236</v>
      </c>
      <c r="G280" s="48"/>
    </row>
    <row r="281" spans="1:7" x14ac:dyDescent="0.25">
      <c r="A281" s="42"/>
      <c r="B281" s="63">
        <v>45382</v>
      </c>
      <c r="C281" s="63">
        <v>45565</v>
      </c>
      <c r="G281" s="48"/>
    </row>
    <row r="282" spans="1:7" x14ac:dyDescent="0.25">
      <c r="A282" s="42" t="s">
        <v>240</v>
      </c>
      <c r="B282">
        <v>14.3461</v>
      </c>
      <c r="C282" s="71">
        <v>17.489000000000001</v>
      </c>
      <c r="E282" s="2"/>
      <c r="G282" s="64"/>
    </row>
    <row r="283" spans="1:7" x14ac:dyDescent="0.25">
      <c r="A283" s="42" t="s">
        <v>241</v>
      </c>
      <c r="B283">
        <v>14.3461</v>
      </c>
      <c r="C283">
        <v>17.489100000000001</v>
      </c>
      <c r="E283" s="2"/>
      <c r="G283" s="64"/>
    </row>
    <row r="284" spans="1:7" x14ac:dyDescent="0.25">
      <c r="A284" s="42" t="s">
        <v>709</v>
      </c>
      <c r="B284">
        <v>14.1205</v>
      </c>
      <c r="C284">
        <v>17.162299999999998</v>
      </c>
      <c r="E284" s="2"/>
      <c r="G284" s="64"/>
    </row>
    <row r="285" spans="1:7" x14ac:dyDescent="0.25">
      <c r="A285" s="42" t="s">
        <v>710</v>
      </c>
      <c r="B285">
        <v>14.1198</v>
      </c>
      <c r="C285">
        <v>17.1615</v>
      </c>
      <c r="E285" s="2"/>
      <c r="G285" s="64"/>
    </row>
    <row r="286" spans="1:7" x14ac:dyDescent="0.25">
      <c r="A286" s="42"/>
      <c r="E286" s="2"/>
      <c r="G286" s="64"/>
    </row>
    <row r="287" spans="1:7" x14ac:dyDescent="0.25">
      <c r="A287" s="42" t="s">
        <v>251</v>
      </c>
      <c r="B287" s="3" t="s">
        <v>127</v>
      </c>
      <c r="G287" s="48"/>
    </row>
    <row r="288" spans="1:7" x14ac:dyDescent="0.25">
      <c r="A288" s="42" t="s">
        <v>252</v>
      </c>
      <c r="B288" s="3" t="s">
        <v>127</v>
      </c>
      <c r="G288" s="48"/>
    </row>
    <row r="289" spans="1:7" ht="30" customHeight="1" x14ac:dyDescent="0.25">
      <c r="A289" s="43" t="s">
        <v>253</v>
      </c>
      <c r="B289" s="3" t="s">
        <v>127</v>
      </c>
      <c r="G289" s="48"/>
    </row>
    <row r="290" spans="1:7" ht="30" customHeight="1" x14ac:dyDescent="0.25">
      <c r="A290" s="43" t="s">
        <v>254</v>
      </c>
      <c r="B290" s="3" t="s">
        <v>127</v>
      </c>
      <c r="G290" s="48"/>
    </row>
    <row r="291" spans="1:7" x14ac:dyDescent="0.25">
      <c r="A291" s="42" t="s">
        <v>1259</v>
      </c>
      <c r="B291" s="65">
        <v>0.1769</v>
      </c>
      <c r="G291" s="48"/>
    </row>
    <row r="292" spans="1:7" ht="30" customHeight="1" x14ac:dyDescent="0.25">
      <c r="A292" s="43" t="s">
        <v>256</v>
      </c>
      <c r="B292" s="3" t="s">
        <v>127</v>
      </c>
      <c r="G292" s="48"/>
    </row>
    <row r="293" spans="1:7" ht="30" customHeight="1" x14ac:dyDescent="0.25">
      <c r="A293" s="43" t="s">
        <v>257</v>
      </c>
      <c r="B293" s="3" t="s">
        <v>127</v>
      </c>
      <c r="G293" s="48"/>
    </row>
    <row r="294" spans="1:7" ht="30" customHeight="1" x14ac:dyDescent="0.25">
      <c r="A294" s="43" t="s">
        <v>258</v>
      </c>
      <c r="B294" s="3" t="s">
        <v>127</v>
      </c>
      <c r="G294" s="48"/>
    </row>
    <row r="295" spans="1:7" x14ac:dyDescent="0.25">
      <c r="A295" s="42" t="s">
        <v>259</v>
      </c>
      <c r="B295" s="3" t="s">
        <v>127</v>
      </c>
      <c r="G295" s="48"/>
    </row>
    <row r="296" spans="1:7" ht="15.75" customHeight="1" thickBot="1" x14ac:dyDescent="0.3">
      <c r="A296" s="66" t="s">
        <v>260</v>
      </c>
      <c r="B296" s="67" t="s">
        <v>127</v>
      </c>
      <c r="C296" s="68"/>
      <c r="D296" s="68"/>
      <c r="E296" s="68"/>
      <c r="F296" s="68"/>
      <c r="G296" s="69"/>
    </row>
    <row r="298" spans="1:7" ht="69.95" customHeight="1" x14ac:dyDescent="0.25">
      <c r="A298" s="128" t="s">
        <v>261</v>
      </c>
      <c r="B298" s="128" t="s">
        <v>262</v>
      </c>
      <c r="C298" s="128" t="s">
        <v>5</v>
      </c>
      <c r="D298" s="128" t="s">
        <v>6</v>
      </c>
    </row>
    <row r="299" spans="1:7" ht="69.95" customHeight="1" x14ac:dyDescent="0.25">
      <c r="A299" s="128" t="s">
        <v>2236</v>
      </c>
      <c r="B299" s="128"/>
      <c r="C299" s="128" t="s">
        <v>61</v>
      </c>
      <c r="D29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9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2237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2238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1311</v>
      </c>
      <c r="B10" s="18" t="s">
        <v>1312</v>
      </c>
      <c r="C10" s="18" t="s">
        <v>1220</v>
      </c>
      <c r="D10" s="7">
        <v>24577</v>
      </c>
      <c r="E10" s="8">
        <v>3392.35</v>
      </c>
      <c r="F10" s="9">
        <v>4.9799999999999997E-2</v>
      </c>
      <c r="G10" s="56"/>
    </row>
    <row r="11" spans="1:8" x14ac:dyDescent="0.25">
      <c r="A11" s="41" t="s">
        <v>1878</v>
      </c>
      <c r="B11" s="18" t="s">
        <v>1879</v>
      </c>
      <c r="C11" s="18" t="s">
        <v>1399</v>
      </c>
      <c r="D11" s="7">
        <v>82666</v>
      </c>
      <c r="E11" s="8">
        <v>3045.95</v>
      </c>
      <c r="F11" s="9">
        <v>4.4699999999999997E-2</v>
      </c>
      <c r="G11" s="56"/>
    </row>
    <row r="12" spans="1:8" x14ac:dyDescent="0.25">
      <c r="A12" s="41" t="s">
        <v>1232</v>
      </c>
      <c r="B12" s="18" t="s">
        <v>1233</v>
      </c>
      <c r="C12" s="18" t="s">
        <v>1234</v>
      </c>
      <c r="D12" s="7">
        <v>79128</v>
      </c>
      <c r="E12" s="8">
        <v>3011.65</v>
      </c>
      <c r="F12" s="9">
        <v>4.4200000000000003E-2</v>
      </c>
      <c r="G12" s="56"/>
    </row>
    <row r="13" spans="1:8" x14ac:dyDescent="0.25">
      <c r="A13" s="41" t="s">
        <v>1381</v>
      </c>
      <c r="B13" s="18" t="s">
        <v>1382</v>
      </c>
      <c r="C13" s="18" t="s">
        <v>1231</v>
      </c>
      <c r="D13" s="7">
        <v>892900</v>
      </c>
      <c r="E13" s="8">
        <v>2497.44</v>
      </c>
      <c r="F13" s="9">
        <v>3.6700000000000003E-2</v>
      </c>
      <c r="G13" s="56"/>
    </row>
    <row r="14" spans="1:8" x14ac:dyDescent="0.25">
      <c r="A14" s="41" t="s">
        <v>1190</v>
      </c>
      <c r="B14" s="18" t="s">
        <v>1191</v>
      </c>
      <c r="C14" s="18" t="s">
        <v>1180</v>
      </c>
      <c r="D14" s="7">
        <v>108929</v>
      </c>
      <c r="E14" s="8">
        <v>2386.7399999999998</v>
      </c>
      <c r="F14" s="9">
        <v>3.5000000000000003E-2</v>
      </c>
      <c r="G14" s="56"/>
    </row>
    <row r="15" spans="1:8" x14ac:dyDescent="0.25">
      <c r="A15" s="41" t="s">
        <v>1874</v>
      </c>
      <c r="B15" s="18" t="s">
        <v>1875</v>
      </c>
      <c r="C15" s="18" t="s">
        <v>1249</v>
      </c>
      <c r="D15" s="7">
        <v>380368</v>
      </c>
      <c r="E15" s="8">
        <v>2208.61</v>
      </c>
      <c r="F15" s="9">
        <v>3.2399999999999998E-2</v>
      </c>
      <c r="G15" s="56"/>
    </row>
    <row r="16" spans="1:8" x14ac:dyDescent="0.25">
      <c r="A16" s="41" t="s">
        <v>1523</v>
      </c>
      <c r="B16" s="18" t="s">
        <v>1524</v>
      </c>
      <c r="C16" s="18" t="s">
        <v>1220</v>
      </c>
      <c r="D16" s="7">
        <v>116096</v>
      </c>
      <c r="E16" s="8">
        <v>2142.09</v>
      </c>
      <c r="F16" s="9">
        <v>3.1399999999999997E-2</v>
      </c>
      <c r="G16" s="56"/>
    </row>
    <row r="17" spans="1:7" x14ac:dyDescent="0.25">
      <c r="A17" s="41" t="s">
        <v>1926</v>
      </c>
      <c r="B17" s="18" t="s">
        <v>1927</v>
      </c>
      <c r="C17" s="18" t="s">
        <v>1928</v>
      </c>
      <c r="D17" s="7">
        <v>128397</v>
      </c>
      <c r="E17" s="8">
        <v>2079.9699999999998</v>
      </c>
      <c r="F17" s="9">
        <v>3.0499999999999999E-2</v>
      </c>
      <c r="G17" s="56"/>
    </row>
    <row r="18" spans="1:7" x14ac:dyDescent="0.25">
      <c r="A18" s="41" t="s">
        <v>1309</v>
      </c>
      <c r="B18" s="18" t="s">
        <v>1310</v>
      </c>
      <c r="C18" s="18" t="s">
        <v>1183</v>
      </c>
      <c r="D18" s="7">
        <v>489752</v>
      </c>
      <c r="E18" s="8">
        <v>1922.52</v>
      </c>
      <c r="F18" s="9">
        <v>2.8199999999999999E-2</v>
      </c>
      <c r="G18" s="56"/>
    </row>
    <row r="19" spans="1:7" x14ac:dyDescent="0.25">
      <c r="A19" s="41" t="s">
        <v>1872</v>
      </c>
      <c r="B19" s="18" t="s">
        <v>1873</v>
      </c>
      <c r="C19" s="18" t="s">
        <v>1223</v>
      </c>
      <c r="D19" s="7">
        <v>357456</v>
      </c>
      <c r="E19" s="8">
        <v>1899.7</v>
      </c>
      <c r="F19" s="9">
        <v>2.7900000000000001E-2</v>
      </c>
      <c r="G19" s="56"/>
    </row>
    <row r="20" spans="1:7" x14ac:dyDescent="0.25">
      <c r="A20" s="41" t="s">
        <v>1450</v>
      </c>
      <c r="B20" s="18" t="s">
        <v>1451</v>
      </c>
      <c r="C20" s="18" t="s">
        <v>1399</v>
      </c>
      <c r="D20" s="7">
        <v>40947</v>
      </c>
      <c r="E20" s="8">
        <v>1760.43</v>
      </c>
      <c r="F20" s="9">
        <v>2.58E-2</v>
      </c>
      <c r="G20" s="56"/>
    </row>
    <row r="21" spans="1:7" x14ac:dyDescent="0.25">
      <c r="A21" s="41" t="s">
        <v>1790</v>
      </c>
      <c r="B21" s="18" t="s">
        <v>1791</v>
      </c>
      <c r="C21" s="18" t="s">
        <v>1203</v>
      </c>
      <c r="D21" s="7">
        <v>91170</v>
      </c>
      <c r="E21" s="8">
        <v>1712.17</v>
      </c>
      <c r="F21" s="9">
        <v>2.5100000000000001E-2</v>
      </c>
      <c r="G21" s="56"/>
    </row>
    <row r="22" spans="1:7" x14ac:dyDescent="0.25">
      <c r="A22" s="41" t="s">
        <v>2204</v>
      </c>
      <c r="B22" s="18" t="s">
        <v>2205</v>
      </c>
      <c r="C22" s="18" t="s">
        <v>1319</v>
      </c>
      <c r="D22" s="7">
        <v>137173</v>
      </c>
      <c r="E22" s="8">
        <v>1693.26</v>
      </c>
      <c r="F22" s="9">
        <v>2.4899999999999999E-2</v>
      </c>
      <c r="G22" s="56"/>
    </row>
    <row r="23" spans="1:7" x14ac:dyDescent="0.25">
      <c r="A23" s="41" t="s">
        <v>1320</v>
      </c>
      <c r="B23" s="18" t="s">
        <v>1321</v>
      </c>
      <c r="C23" s="18" t="s">
        <v>1208</v>
      </c>
      <c r="D23" s="7">
        <v>382759</v>
      </c>
      <c r="E23" s="8">
        <v>1686.24</v>
      </c>
      <c r="F23" s="9">
        <v>2.47E-2</v>
      </c>
      <c r="G23" s="56"/>
    </row>
    <row r="24" spans="1:7" x14ac:dyDescent="0.25">
      <c r="A24" s="41" t="s">
        <v>2212</v>
      </c>
      <c r="B24" s="18" t="s">
        <v>2213</v>
      </c>
      <c r="C24" s="18" t="s">
        <v>1203</v>
      </c>
      <c r="D24" s="7">
        <v>1763847</v>
      </c>
      <c r="E24" s="8">
        <v>1674.77</v>
      </c>
      <c r="F24" s="9">
        <v>2.46E-2</v>
      </c>
      <c r="G24" s="56"/>
    </row>
    <row r="25" spans="1:7" x14ac:dyDescent="0.25">
      <c r="A25" s="41" t="s">
        <v>1448</v>
      </c>
      <c r="B25" s="18" t="s">
        <v>1449</v>
      </c>
      <c r="C25" s="18" t="s">
        <v>1246</v>
      </c>
      <c r="D25" s="7">
        <v>107161</v>
      </c>
      <c r="E25" s="8">
        <v>1625.2</v>
      </c>
      <c r="F25" s="9">
        <v>2.3900000000000001E-2</v>
      </c>
      <c r="G25" s="56"/>
    </row>
    <row r="26" spans="1:7" x14ac:dyDescent="0.25">
      <c r="A26" s="41" t="s">
        <v>1778</v>
      </c>
      <c r="B26" s="18" t="s">
        <v>1779</v>
      </c>
      <c r="C26" s="18" t="s">
        <v>1231</v>
      </c>
      <c r="D26" s="7">
        <v>211634</v>
      </c>
      <c r="E26" s="8">
        <v>1606.41</v>
      </c>
      <c r="F26" s="9">
        <v>2.3599999999999999E-2</v>
      </c>
      <c r="G26" s="56"/>
    </row>
    <row r="27" spans="1:7" x14ac:dyDescent="0.25">
      <c r="A27" s="41" t="s">
        <v>1870</v>
      </c>
      <c r="B27" s="18" t="s">
        <v>1871</v>
      </c>
      <c r="C27" s="18" t="s">
        <v>1203</v>
      </c>
      <c r="D27" s="7">
        <v>217158</v>
      </c>
      <c r="E27" s="8">
        <v>1591.88</v>
      </c>
      <c r="F27" s="9">
        <v>2.3400000000000001E-2</v>
      </c>
      <c r="G27" s="56"/>
    </row>
    <row r="28" spans="1:7" x14ac:dyDescent="0.25">
      <c r="A28" s="41" t="s">
        <v>1527</v>
      </c>
      <c r="B28" s="18" t="s">
        <v>1528</v>
      </c>
      <c r="C28" s="18" t="s">
        <v>1319</v>
      </c>
      <c r="D28" s="7">
        <v>49609</v>
      </c>
      <c r="E28" s="8">
        <v>1568.12</v>
      </c>
      <c r="F28" s="9">
        <v>2.3E-2</v>
      </c>
      <c r="G28" s="56"/>
    </row>
    <row r="29" spans="1:7" x14ac:dyDescent="0.25">
      <c r="A29" s="41" t="s">
        <v>1788</v>
      </c>
      <c r="B29" s="18" t="s">
        <v>1789</v>
      </c>
      <c r="C29" s="18" t="s">
        <v>1319</v>
      </c>
      <c r="D29" s="7">
        <v>81711</v>
      </c>
      <c r="E29" s="8">
        <v>1507.77</v>
      </c>
      <c r="F29" s="9">
        <v>2.2100000000000002E-2</v>
      </c>
      <c r="G29" s="56"/>
    </row>
    <row r="30" spans="1:7" x14ac:dyDescent="0.25">
      <c r="A30" s="41" t="s">
        <v>2129</v>
      </c>
      <c r="B30" s="18" t="s">
        <v>2130</v>
      </c>
      <c r="C30" s="18" t="s">
        <v>1231</v>
      </c>
      <c r="D30" s="7">
        <v>28031</v>
      </c>
      <c r="E30" s="8">
        <v>1429.64</v>
      </c>
      <c r="F30" s="9">
        <v>2.1000000000000001E-2</v>
      </c>
      <c r="G30" s="56"/>
    </row>
    <row r="31" spans="1:7" x14ac:dyDescent="0.25">
      <c r="A31" s="41" t="s">
        <v>2121</v>
      </c>
      <c r="B31" s="18" t="s">
        <v>2122</v>
      </c>
      <c r="C31" s="18" t="s">
        <v>1306</v>
      </c>
      <c r="D31" s="7">
        <v>174626</v>
      </c>
      <c r="E31" s="8">
        <v>1380.42</v>
      </c>
      <c r="F31" s="9">
        <v>2.0299999999999999E-2</v>
      </c>
      <c r="G31" s="56"/>
    </row>
    <row r="32" spans="1:7" x14ac:dyDescent="0.25">
      <c r="A32" s="41" t="s">
        <v>1866</v>
      </c>
      <c r="B32" s="18" t="s">
        <v>1867</v>
      </c>
      <c r="C32" s="18" t="s">
        <v>1362</v>
      </c>
      <c r="D32" s="7">
        <v>11965</v>
      </c>
      <c r="E32" s="8">
        <v>1379.55</v>
      </c>
      <c r="F32" s="9">
        <v>2.0199999999999999E-2</v>
      </c>
      <c r="G32" s="56"/>
    </row>
    <row r="33" spans="1:7" x14ac:dyDescent="0.25">
      <c r="A33" s="41" t="s">
        <v>1347</v>
      </c>
      <c r="B33" s="18" t="s">
        <v>1348</v>
      </c>
      <c r="C33" s="18" t="s">
        <v>1267</v>
      </c>
      <c r="D33" s="7">
        <v>11988</v>
      </c>
      <c r="E33" s="8">
        <v>1373.67</v>
      </c>
      <c r="F33" s="9">
        <v>2.0199999999999999E-2</v>
      </c>
      <c r="G33" s="56"/>
    </row>
    <row r="34" spans="1:7" x14ac:dyDescent="0.25">
      <c r="A34" s="41" t="s">
        <v>1353</v>
      </c>
      <c r="B34" s="18" t="s">
        <v>1354</v>
      </c>
      <c r="C34" s="18" t="s">
        <v>1355</v>
      </c>
      <c r="D34" s="7">
        <v>554634</v>
      </c>
      <c r="E34" s="8">
        <v>1358.35</v>
      </c>
      <c r="F34" s="9">
        <v>1.9900000000000001E-2</v>
      </c>
      <c r="G34" s="56"/>
    </row>
    <row r="35" spans="1:7" x14ac:dyDescent="0.25">
      <c r="A35" s="41" t="s">
        <v>1800</v>
      </c>
      <c r="B35" s="18" t="s">
        <v>1801</v>
      </c>
      <c r="C35" s="18" t="s">
        <v>1319</v>
      </c>
      <c r="D35" s="7">
        <v>68545</v>
      </c>
      <c r="E35" s="8">
        <v>1265.0999999999999</v>
      </c>
      <c r="F35" s="9">
        <v>1.8599999999999998E-2</v>
      </c>
      <c r="G35" s="56"/>
    </row>
    <row r="36" spans="1:7" x14ac:dyDescent="0.25">
      <c r="A36" s="41" t="s">
        <v>1315</v>
      </c>
      <c r="B36" s="18" t="s">
        <v>1316</v>
      </c>
      <c r="C36" s="18" t="s">
        <v>1180</v>
      </c>
      <c r="D36" s="7">
        <v>84835</v>
      </c>
      <c r="E36" s="8">
        <v>1239.18</v>
      </c>
      <c r="F36" s="9">
        <v>1.8200000000000001E-2</v>
      </c>
      <c r="G36" s="56"/>
    </row>
    <row r="37" spans="1:7" x14ac:dyDescent="0.25">
      <c r="A37" s="41" t="s">
        <v>1819</v>
      </c>
      <c r="B37" s="18" t="s">
        <v>1820</v>
      </c>
      <c r="C37" s="18" t="s">
        <v>1220</v>
      </c>
      <c r="D37" s="7">
        <v>162393</v>
      </c>
      <c r="E37" s="8">
        <v>1185.8699999999999</v>
      </c>
      <c r="F37" s="9">
        <v>1.7399999999999999E-2</v>
      </c>
      <c r="G37" s="56"/>
    </row>
    <row r="38" spans="1:7" x14ac:dyDescent="0.25">
      <c r="A38" s="41" t="s">
        <v>1905</v>
      </c>
      <c r="B38" s="18" t="s">
        <v>1906</v>
      </c>
      <c r="C38" s="18" t="s">
        <v>1283</v>
      </c>
      <c r="D38" s="7">
        <v>22126</v>
      </c>
      <c r="E38" s="8">
        <v>1166.29</v>
      </c>
      <c r="F38" s="9">
        <v>1.7100000000000001E-2</v>
      </c>
      <c r="G38" s="56"/>
    </row>
    <row r="39" spans="1:7" x14ac:dyDescent="0.25">
      <c r="A39" s="41" t="s">
        <v>1945</v>
      </c>
      <c r="B39" s="18" t="s">
        <v>1946</v>
      </c>
      <c r="C39" s="18" t="s">
        <v>1504</v>
      </c>
      <c r="D39" s="7">
        <v>181345</v>
      </c>
      <c r="E39" s="8">
        <v>1115.45</v>
      </c>
      <c r="F39" s="9">
        <v>1.6400000000000001E-2</v>
      </c>
      <c r="G39" s="56"/>
    </row>
    <row r="40" spans="1:7" x14ac:dyDescent="0.25">
      <c r="A40" s="41" t="s">
        <v>1974</v>
      </c>
      <c r="B40" s="18" t="s">
        <v>1975</v>
      </c>
      <c r="C40" s="18" t="s">
        <v>1189</v>
      </c>
      <c r="D40" s="7">
        <v>861552</v>
      </c>
      <c r="E40" s="8">
        <v>1057.73</v>
      </c>
      <c r="F40" s="9">
        <v>1.55E-2</v>
      </c>
      <c r="G40" s="56"/>
    </row>
    <row r="41" spans="1:7" x14ac:dyDescent="0.25">
      <c r="A41" s="41" t="s">
        <v>1300</v>
      </c>
      <c r="B41" s="18" t="s">
        <v>1301</v>
      </c>
      <c r="C41" s="18" t="s">
        <v>1234</v>
      </c>
      <c r="D41" s="7">
        <v>14316</v>
      </c>
      <c r="E41" s="8">
        <v>995.71</v>
      </c>
      <c r="F41" s="9">
        <v>1.46E-2</v>
      </c>
      <c r="G41" s="56"/>
    </row>
    <row r="42" spans="1:7" x14ac:dyDescent="0.25">
      <c r="A42" s="41" t="s">
        <v>1888</v>
      </c>
      <c r="B42" s="18" t="s">
        <v>1889</v>
      </c>
      <c r="C42" s="18" t="s">
        <v>1234</v>
      </c>
      <c r="D42" s="7">
        <v>21416</v>
      </c>
      <c r="E42" s="8">
        <v>920.31</v>
      </c>
      <c r="F42" s="9">
        <v>1.35E-2</v>
      </c>
      <c r="G42" s="56"/>
    </row>
    <row r="43" spans="1:7" x14ac:dyDescent="0.25">
      <c r="A43" s="41" t="s">
        <v>2151</v>
      </c>
      <c r="B43" s="18" t="s">
        <v>2152</v>
      </c>
      <c r="C43" s="18" t="s">
        <v>1299</v>
      </c>
      <c r="D43" s="7">
        <v>172753</v>
      </c>
      <c r="E43" s="8">
        <v>902.63</v>
      </c>
      <c r="F43" s="9">
        <v>1.32E-2</v>
      </c>
      <c r="G43" s="56"/>
    </row>
    <row r="44" spans="1:7" x14ac:dyDescent="0.25">
      <c r="A44" s="41" t="s">
        <v>2117</v>
      </c>
      <c r="B44" s="18" t="s">
        <v>2118</v>
      </c>
      <c r="C44" s="18" t="s">
        <v>1234</v>
      </c>
      <c r="D44" s="7">
        <v>16703</v>
      </c>
      <c r="E44" s="8">
        <v>888.88</v>
      </c>
      <c r="F44" s="9">
        <v>1.2999999999999999E-2</v>
      </c>
      <c r="G44" s="56"/>
    </row>
    <row r="45" spans="1:7" x14ac:dyDescent="0.25">
      <c r="A45" s="41" t="s">
        <v>1304</v>
      </c>
      <c r="B45" s="18" t="s">
        <v>1305</v>
      </c>
      <c r="C45" s="18" t="s">
        <v>1306</v>
      </c>
      <c r="D45" s="7">
        <v>621882</v>
      </c>
      <c r="E45" s="8">
        <v>879.09</v>
      </c>
      <c r="F45" s="9">
        <v>1.29E-2</v>
      </c>
      <c r="G45" s="56"/>
    </row>
    <row r="46" spans="1:7" x14ac:dyDescent="0.25">
      <c r="A46" s="41" t="s">
        <v>1317</v>
      </c>
      <c r="B46" s="18" t="s">
        <v>1318</v>
      </c>
      <c r="C46" s="18" t="s">
        <v>1319</v>
      </c>
      <c r="D46" s="7">
        <v>45794</v>
      </c>
      <c r="E46" s="8">
        <v>866.51</v>
      </c>
      <c r="F46" s="9">
        <v>1.2699999999999999E-2</v>
      </c>
      <c r="G46" s="56"/>
    </row>
    <row r="47" spans="1:7" x14ac:dyDescent="0.25">
      <c r="A47" s="41" t="s">
        <v>1868</v>
      </c>
      <c r="B47" s="18" t="s">
        <v>1869</v>
      </c>
      <c r="C47" s="18" t="s">
        <v>1292</v>
      </c>
      <c r="D47" s="7">
        <v>74434</v>
      </c>
      <c r="E47" s="8">
        <v>863.43</v>
      </c>
      <c r="F47" s="9">
        <v>1.2699999999999999E-2</v>
      </c>
      <c r="G47" s="56"/>
    </row>
    <row r="48" spans="1:7" x14ac:dyDescent="0.25">
      <c r="A48" s="41" t="s">
        <v>1322</v>
      </c>
      <c r="B48" s="18" t="s">
        <v>1323</v>
      </c>
      <c r="C48" s="18" t="s">
        <v>1324</v>
      </c>
      <c r="D48" s="7">
        <v>915649</v>
      </c>
      <c r="E48" s="8">
        <v>861.26</v>
      </c>
      <c r="F48" s="9">
        <v>1.26E-2</v>
      </c>
      <c r="G48" s="56"/>
    </row>
    <row r="49" spans="1:7" x14ac:dyDescent="0.25">
      <c r="A49" s="41" t="s">
        <v>2135</v>
      </c>
      <c r="B49" s="18" t="s">
        <v>2136</v>
      </c>
      <c r="C49" s="18" t="s">
        <v>1362</v>
      </c>
      <c r="D49" s="7">
        <v>8987</v>
      </c>
      <c r="E49" s="8">
        <v>762.56</v>
      </c>
      <c r="F49" s="9">
        <v>1.12E-2</v>
      </c>
      <c r="G49" s="56"/>
    </row>
    <row r="50" spans="1:7" x14ac:dyDescent="0.25">
      <c r="A50" s="41" t="s">
        <v>1796</v>
      </c>
      <c r="B50" s="18" t="s">
        <v>1797</v>
      </c>
      <c r="C50" s="18" t="s">
        <v>1189</v>
      </c>
      <c r="D50" s="7">
        <v>140124</v>
      </c>
      <c r="E50" s="8">
        <v>734.32</v>
      </c>
      <c r="F50" s="9">
        <v>1.0800000000000001E-2</v>
      </c>
      <c r="G50" s="56"/>
    </row>
    <row r="51" spans="1:7" x14ac:dyDescent="0.25">
      <c r="A51" s="41" t="s">
        <v>1882</v>
      </c>
      <c r="B51" s="18" t="s">
        <v>1883</v>
      </c>
      <c r="C51" s="18" t="s">
        <v>1804</v>
      </c>
      <c r="D51" s="7">
        <v>17238</v>
      </c>
      <c r="E51" s="8">
        <v>729.18</v>
      </c>
      <c r="F51" s="9">
        <v>1.0699999999999999E-2</v>
      </c>
      <c r="G51" s="56"/>
    </row>
    <row r="52" spans="1:7" x14ac:dyDescent="0.25">
      <c r="A52" s="41" t="s">
        <v>1252</v>
      </c>
      <c r="B52" s="18" t="s">
        <v>1253</v>
      </c>
      <c r="C52" s="18" t="s">
        <v>1246</v>
      </c>
      <c r="D52" s="7">
        <v>462</v>
      </c>
      <c r="E52" s="8">
        <v>639.92999999999995</v>
      </c>
      <c r="F52" s="9">
        <v>9.4000000000000004E-3</v>
      </c>
      <c r="G52" s="56"/>
    </row>
    <row r="53" spans="1:7" x14ac:dyDescent="0.25">
      <c r="A53" s="41" t="s">
        <v>1809</v>
      </c>
      <c r="B53" s="18" t="s">
        <v>1810</v>
      </c>
      <c r="C53" s="18" t="s">
        <v>1180</v>
      </c>
      <c r="D53" s="7">
        <v>21062</v>
      </c>
      <c r="E53" s="8">
        <v>579.32000000000005</v>
      </c>
      <c r="F53" s="9">
        <v>8.5000000000000006E-3</v>
      </c>
      <c r="G53" s="56"/>
    </row>
    <row r="54" spans="1:7" x14ac:dyDescent="0.25">
      <c r="A54" s="41" t="s">
        <v>1876</v>
      </c>
      <c r="B54" s="18" t="s">
        <v>1877</v>
      </c>
      <c r="C54" s="18" t="s">
        <v>1246</v>
      </c>
      <c r="D54" s="7">
        <v>52110</v>
      </c>
      <c r="E54" s="8">
        <v>574.07000000000005</v>
      </c>
      <c r="F54" s="9">
        <v>8.3999999999999995E-3</v>
      </c>
      <c r="G54" s="56"/>
    </row>
    <row r="55" spans="1:7" x14ac:dyDescent="0.25">
      <c r="A55" s="41" t="s">
        <v>1423</v>
      </c>
      <c r="B55" s="18" t="s">
        <v>1424</v>
      </c>
      <c r="C55" s="18" t="s">
        <v>1425</v>
      </c>
      <c r="D55" s="7">
        <v>11504</v>
      </c>
      <c r="E55" s="8">
        <v>491.08</v>
      </c>
      <c r="F55" s="9">
        <v>7.1999999999999998E-3</v>
      </c>
      <c r="G55" s="56"/>
    </row>
    <row r="56" spans="1:7" x14ac:dyDescent="0.25">
      <c r="A56" s="41" t="s">
        <v>2194</v>
      </c>
      <c r="B56" s="18" t="s">
        <v>2195</v>
      </c>
      <c r="C56" s="18" t="s">
        <v>1203</v>
      </c>
      <c r="D56" s="7">
        <v>344404</v>
      </c>
      <c r="E56" s="8">
        <v>456.37</v>
      </c>
      <c r="F56" s="9">
        <v>6.7000000000000002E-3</v>
      </c>
      <c r="G56" s="56"/>
    </row>
    <row r="57" spans="1:7" x14ac:dyDescent="0.25">
      <c r="A57" s="41" t="s">
        <v>1497</v>
      </c>
      <c r="B57" s="18" t="s">
        <v>1498</v>
      </c>
      <c r="C57" s="18" t="s">
        <v>1180</v>
      </c>
      <c r="D57" s="7">
        <v>29437</v>
      </c>
      <c r="E57" s="8">
        <v>441</v>
      </c>
      <c r="F57" s="9">
        <v>6.4999999999999997E-3</v>
      </c>
      <c r="G57" s="56"/>
    </row>
    <row r="58" spans="1:7" x14ac:dyDescent="0.25">
      <c r="A58" s="41" t="s">
        <v>1972</v>
      </c>
      <c r="B58" s="18" t="s">
        <v>1973</v>
      </c>
      <c r="C58" s="18" t="s">
        <v>1180</v>
      </c>
      <c r="D58" s="7">
        <v>13719</v>
      </c>
      <c r="E58" s="8">
        <v>439.23</v>
      </c>
      <c r="F58" s="9">
        <v>6.4000000000000003E-3</v>
      </c>
      <c r="G58" s="56"/>
    </row>
    <row r="59" spans="1:7" x14ac:dyDescent="0.25">
      <c r="A59" s="41" t="s">
        <v>2220</v>
      </c>
      <c r="B59" s="18" t="s">
        <v>2221</v>
      </c>
      <c r="C59" s="18" t="s">
        <v>1189</v>
      </c>
      <c r="D59" s="7">
        <v>415566</v>
      </c>
      <c r="E59" s="8">
        <v>250.54</v>
      </c>
      <c r="F59" s="9">
        <v>3.7000000000000002E-3</v>
      </c>
      <c r="G59" s="56"/>
    </row>
    <row r="60" spans="1:7" x14ac:dyDescent="0.25">
      <c r="A60" s="57" t="s">
        <v>130</v>
      </c>
      <c r="B60" s="19"/>
      <c r="C60" s="19"/>
      <c r="D60" s="10"/>
      <c r="E60" s="21">
        <v>68239.94</v>
      </c>
      <c r="F60" s="22">
        <v>1.0014000000000001</v>
      </c>
      <c r="G60" s="58"/>
    </row>
    <row r="61" spans="1:7" x14ac:dyDescent="0.25">
      <c r="A61" s="57" t="s">
        <v>1256</v>
      </c>
      <c r="B61" s="18"/>
      <c r="C61" s="18"/>
      <c r="D61" s="7"/>
      <c r="E61" s="8"/>
      <c r="F61" s="9"/>
      <c r="G61" s="56"/>
    </row>
    <row r="62" spans="1:7" x14ac:dyDescent="0.25">
      <c r="A62" s="57" t="s">
        <v>130</v>
      </c>
      <c r="B62" s="18"/>
      <c r="C62" s="18"/>
      <c r="D62" s="7"/>
      <c r="E62" s="23" t="s">
        <v>127</v>
      </c>
      <c r="F62" s="24" t="s">
        <v>127</v>
      </c>
      <c r="G62" s="56"/>
    </row>
    <row r="63" spans="1:7" x14ac:dyDescent="0.25">
      <c r="A63" s="59" t="s">
        <v>142</v>
      </c>
      <c r="B63" s="38"/>
      <c r="C63" s="38"/>
      <c r="D63" s="39"/>
      <c r="E63" s="15">
        <v>68239.94</v>
      </c>
      <c r="F63" s="16">
        <v>1.0014000000000001</v>
      </c>
      <c r="G63" s="58"/>
    </row>
    <row r="64" spans="1:7" x14ac:dyDescent="0.25">
      <c r="A64" s="41"/>
      <c r="B64" s="18"/>
      <c r="C64" s="18"/>
      <c r="D64" s="7"/>
      <c r="E64" s="8"/>
      <c r="F64" s="9"/>
      <c r="G64" s="56"/>
    </row>
    <row r="65" spans="1:7" x14ac:dyDescent="0.25">
      <c r="A65" s="41"/>
      <c r="B65" s="18"/>
      <c r="C65" s="18"/>
      <c r="D65" s="7"/>
      <c r="E65" s="8"/>
      <c r="F65" s="9"/>
      <c r="G65" s="56"/>
    </row>
    <row r="66" spans="1:7" x14ac:dyDescent="0.25">
      <c r="A66" s="57" t="s">
        <v>216</v>
      </c>
      <c r="B66" s="18"/>
      <c r="C66" s="18"/>
      <c r="D66" s="7"/>
      <c r="E66" s="8"/>
      <c r="F66" s="9"/>
      <c r="G66" s="56"/>
    </row>
    <row r="67" spans="1:7" x14ac:dyDescent="0.25">
      <c r="A67" s="41" t="s">
        <v>217</v>
      </c>
      <c r="B67" s="18"/>
      <c r="C67" s="18"/>
      <c r="D67" s="7"/>
      <c r="E67" s="8">
        <v>274.95</v>
      </c>
      <c r="F67" s="9">
        <v>4.0000000000000001E-3</v>
      </c>
      <c r="G67" s="56">
        <v>6.6513000000000003E-2</v>
      </c>
    </row>
    <row r="68" spans="1:7" x14ac:dyDescent="0.25">
      <c r="A68" s="57" t="s">
        <v>130</v>
      </c>
      <c r="B68" s="19"/>
      <c r="C68" s="19"/>
      <c r="D68" s="10"/>
      <c r="E68" s="21">
        <v>274.95</v>
      </c>
      <c r="F68" s="22">
        <v>4.0000000000000001E-3</v>
      </c>
      <c r="G68" s="58"/>
    </row>
    <row r="69" spans="1:7" x14ac:dyDescent="0.25">
      <c r="A69" s="41"/>
      <c r="B69" s="18"/>
      <c r="C69" s="18"/>
      <c r="D69" s="7"/>
      <c r="E69" s="8"/>
      <c r="F69" s="9"/>
      <c r="G69" s="56"/>
    </row>
    <row r="70" spans="1:7" x14ac:dyDescent="0.25">
      <c r="A70" s="59" t="s">
        <v>142</v>
      </c>
      <c r="B70" s="38"/>
      <c r="C70" s="38"/>
      <c r="D70" s="39"/>
      <c r="E70" s="21">
        <v>274.95</v>
      </c>
      <c r="F70" s="22">
        <v>4.0000000000000001E-3</v>
      </c>
      <c r="G70" s="58"/>
    </row>
    <row r="71" spans="1:7" x14ac:dyDescent="0.25">
      <c r="A71" s="41" t="s">
        <v>218</v>
      </c>
      <c r="B71" s="18"/>
      <c r="C71" s="18"/>
      <c r="D71" s="7"/>
      <c r="E71" s="8">
        <v>5.0103399999999999E-2</v>
      </c>
      <c r="F71" s="31" t="s">
        <v>895</v>
      </c>
      <c r="G71" s="56"/>
    </row>
    <row r="72" spans="1:7" x14ac:dyDescent="0.25">
      <c r="A72" s="41" t="s">
        <v>219</v>
      </c>
      <c r="B72" s="18"/>
      <c r="C72" s="18"/>
      <c r="D72" s="7"/>
      <c r="E72" s="12">
        <v>-381.1201034</v>
      </c>
      <c r="F72" s="13">
        <v>-5.4000000000000003E-3</v>
      </c>
      <c r="G72" s="56">
        <v>6.6513000000000003E-2</v>
      </c>
    </row>
    <row r="73" spans="1:7" x14ac:dyDescent="0.25">
      <c r="A73" s="60" t="s">
        <v>220</v>
      </c>
      <c r="B73" s="20"/>
      <c r="C73" s="20"/>
      <c r="D73" s="14"/>
      <c r="E73" s="15">
        <v>68133.820000000007</v>
      </c>
      <c r="F73" s="16">
        <v>1</v>
      </c>
      <c r="G73" s="61"/>
    </row>
    <row r="74" spans="1:7" x14ac:dyDescent="0.25">
      <c r="A74" s="42"/>
      <c r="G74" s="48"/>
    </row>
    <row r="75" spans="1:7" x14ac:dyDescent="0.25">
      <c r="A75" s="62" t="s">
        <v>689</v>
      </c>
      <c r="G75" s="48"/>
    </row>
    <row r="76" spans="1:7" x14ac:dyDescent="0.25">
      <c r="A76" s="42"/>
      <c r="G76" s="48"/>
    </row>
    <row r="77" spans="1:7" x14ac:dyDescent="0.25">
      <c r="A77" s="62" t="s">
        <v>232</v>
      </c>
      <c r="G77" s="48"/>
    </row>
    <row r="78" spans="1:7" x14ac:dyDescent="0.25">
      <c r="A78" s="43" t="s">
        <v>233</v>
      </c>
      <c r="B78" s="3" t="s">
        <v>127</v>
      </c>
      <c r="G78" s="48"/>
    </row>
    <row r="79" spans="1:7" x14ac:dyDescent="0.25">
      <c r="A79" s="42" t="s">
        <v>234</v>
      </c>
      <c r="G79" s="48"/>
    </row>
    <row r="80" spans="1:7" x14ac:dyDescent="0.25">
      <c r="A80" s="42" t="s">
        <v>235</v>
      </c>
      <c r="B80" s="3" t="s">
        <v>236</v>
      </c>
      <c r="C80" s="3" t="s">
        <v>236</v>
      </c>
      <c r="G80" s="48"/>
    </row>
    <row r="81" spans="1:7" x14ac:dyDescent="0.25">
      <c r="A81" s="42"/>
      <c r="B81" s="63">
        <v>45382</v>
      </c>
      <c r="C81" s="63">
        <v>45565</v>
      </c>
      <c r="G81" s="48"/>
    </row>
    <row r="82" spans="1:7" x14ac:dyDescent="0.25">
      <c r="A82" s="42" t="s">
        <v>745</v>
      </c>
      <c r="B82">
        <v>15.709199999999999</v>
      </c>
      <c r="C82">
        <v>19.8691</v>
      </c>
      <c r="E82" s="2"/>
      <c r="G82" s="64"/>
    </row>
    <row r="83" spans="1:7" x14ac:dyDescent="0.25">
      <c r="A83" s="42" t="s">
        <v>241</v>
      </c>
      <c r="B83">
        <v>15.7117</v>
      </c>
      <c r="C83">
        <v>19.872399999999999</v>
      </c>
      <c r="E83" s="2"/>
      <c r="G83" s="64"/>
    </row>
    <row r="84" spans="1:7" x14ac:dyDescent="0.25">
      <c r="A84" s="42" t="s">
        <v>746</v>
      </c>
      <c r="B84">
        <v>15.5562</v>
      </c>
      <c r="C84">
        <v>19.604099999999999</v>
      </c>
      <c r="E84" s="2"/>
      <c r="G84" s="64"/>
    </row>
    <row r="85" spans="1:7" x14ac:dyDescent="0.25">
      <c r="A85" s="42" t="s">
        <v>710</v>
      </c>
      <c r="B85">
        <v>15.556100000000001</v>
      </c>
      <c r="C85">
        <v>19.604299999999999</v>
      </c>
      <c r="E85" s="2"/>
      <c r="G85" s="64"/>
    </row>
    <row r="86" spans="1:7" x14ac:dyDescent="0.25">
      <c r="A86" s="42"/>
      <c r="E86" s="2"/>
      <c r="G86" s="64"/>
    </row>
    <row r="87" spans="1:7" x14ac:dyDescent="0.25">
      <c r="A87" s="42" t="s">
        <v>251</v>
      </c>
      <c r="B87" s="3" t="s">
        <v>127</v>
      </c>
      <c r="G87" s="48"/>
    </row>
    <row r="88" spans="1:7" x14ac:dyDescent="0.25">
      <c r="A88" s="42" t="s">
        <v>252</v>
      </c>
      <c r="B88" s="3" t="s">
        <v>127</v>
      </c>
      <c r="G88" s="48"/>
    </row>
    <row r="89" spans="1:7" ht="30" customHeight="1" x14ac:dyDescent="0.25">
      <c r="A89" s="43" t="s">
        <v>253</v>
      </c>
      <c r="B89" s="3" t="s">
        <v>127</v>
      </c>
      <c r="G89" s="48"/>
    </row>
    <row r="90" spans="1:7" ht="30" customHeight="1" x14ac:dyDescent="0.25">
      <c r="A90" s="43" t="s">
        <v>254</v>
      </c>
      <c r="B90" s="3" t="s">
        <v>127</v>
      </c>
      <c r="G90" s="48"/>
    </row>
    <row r="91" spans="1:7" x14ac:dyDescent="0.25">
      <c r="A91" s="42" t="s">
        <v>1259</v>
      </c>
      <c r="B91" s="65">
        <v>1.1234999999999999</v>
      </c>
      <c r="G91" s="48"/>
    </row>
    <row r="92" spans="1:7" ht="30" customHeight="1" x14ac:dyDescent="0.25">
      <c r="A92" s="43" t="s">
        <v>256</v>
      </c>
      <c r="B92" s="3" t="s">
        <v>127</v>
      </c>
      <c r="G92" s="48"/>
    </row>
    <row r="93" spans="1:7" ht="30" customHeight="1" x14ac:dyDescent="0.25">
      <c r="A93" s="43" t="s">
        <v>257</v>
      </c>
      <c r="B93" s="3" t="s">
        <v>127</v>
      </c>
      <c r="G93" s="48"/>
    </row>
    <row r="94" spans="1:7" ht="30" customHeight="1" x14ac:dyDescent="0.25">
      <c r="A94" s="43" t="s">
        <v>258</v>
      </c>
      <c r="B94" s="3" t="s">
        <v>127</v>
      </c>
      <c r="G94" s="48"/>
    </row>
    <row r="95" spans="1:7" x14ac:dyDescent="0.25">
      <c r="A95" s="42" t="s">
        <v>259</v>
      </c>
      <c r="B95" s="3" t="s">
        <v>127</v>
      </c>
      <c r="G95" s="48"/>
    </row>
    <row r="96" spans="1:7" ht="15.75" customHeight="1" thickBot="1" x14ac:dyDescent="0.3">
      <c r="A96" s="66" t="s">
        <v>260</v>
      </c>
      <c r="B96" s="67" t="s">
        <v>127</v>
      </c>
      <c r="C96" s="68"/>
      <c r="D96" s="68"/>
      <c r="E96" s="68"/>
      <c r="F96" s="68"/>
      <c r="G96" s="69"/>
    </row>
    <row r="98" spans="1:4" ht="69.95" customHeight="1" x14ac:dyDescent="0.25">
      <c r="A98" s="128" t="s">
        <v>261</v>
      </c>
      <c r="B98" s="128" t="s">
        <v>262</v>
      </c>
      <c r="C98" s="128" t="s">
        <v>5</v>
      </c>
      <c r="D98" s="128" t="s">
        <v>6</v>
      </c>
    </row>
    <row r="99" spans="1:4" ht="69.95" customHeight="1" x14ac:dyDescent="0.25">
      <c r="A99" s="128" t="s">
        <v>2239</v>
      </c>
      <c r="B99" s="128"/>
      <c r="C99" s="128" t="s">
        <v>73</v>
      </c>
      <c r="D9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225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7.1406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8" max="8" width="9.85546875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2240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2241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1265</v>
      </c>
      <c r="B10" s="18" t="s">
        <v>1266</v>
      </c>
      <c r="C10" s="18" t="s">
        <v>1267</v>
      </c>
      <c r="D10" s="7">
        <v>93625</v>
      </c>
      <c r="E10" s="8">
        <v>3996.38</v>
      </c>
      <c r="F10" s="9">
        <v>3.1518999999999998E-2</v>
      </c>
      <c r="G10" s="56"/>
    </row>
    <row r="11" spans="1:8" x14ac:dyDescent="0.25">
      <c r="A11" s="41" t="s">
        <v>1263</v>
      </c>
      <c r="B11" s="18" t="s">
        <v>1264</v>
      </c>
      <c r="C11" s="18" t="s">
        <v>1189</v>
      </c>
      <c r="D11" s="7">
        <v>163350</v>
      </c>
      <c r="E11" s="8">
        <v>2829.3</v>
      </c>
      <c r="F11" s="9">
        <v>2.2314000000000001E-2</v>
      </c>
      <c r="G11" s="56"/>
    </row>
    <row r="12" spans="1:8" x14ac:dyDescent="0.25">
      <c r="A12" s="41" t="s">
        <v>1206</v>
      </c>
      <c r="B12" s="18" t="s">
        <v>1207</v>
      </c>
      <c r="C12" s="18" t="s">
        <v>1208</v>
      </c>
      <c r="D12" s="7">
        <v>95750</v>
      </c>
      <c r="E12" s="8">
        <v>2827.64</v>
      </c>
      <c r="F12" s="9">
        <v>2.2301000000000001E-2</v>
      </c>
      <c r="G12" s="56"/>
    </row>
    <row r="13" spans="1:8" x14ac:dyDescent="0.25">
      <c r="A13" s="41" t="s">
        <v>1290</v>
      </c>
      <c r="B13" s="18" t="s">
        <v>1291</v>
      </c>
      <c r="C13" s="18" t="s">
        <v>1292</v>
      </c>
      <c r="D13" s="7">
        <v>53400</v>
      </c>
      <c r="E13" s="8">
        <v>2360.63</v>
      </c>
      <c r="F13" s="9">
        <v>1.8617999999999999E-2</v>
      </c>
      <c r="G13" s="56"/>
    </row>
    <row r="14" spans="1:8" x14ac:dyDescent="0.25">
      <c r="A14" s="41" t="s">
        <v>1268</v>
      </c>
      <c r="B14" s="18" t="s">
        <v>1269</v>
      </c>
      <c r="C14" s="18" t="s">
        <v>1270</v>
      </c>
      <c r="D14" s="7">
        <v>73500</v>
      </c>
      <c r="E14" s="8">
        <v>2304.85</v>
      </c>
      <c r="F14" s="9">
        <v>1.8178E-2</v>
      </c>
      <c r="G14" s="56"/>
    </row>
    <row r="15" spans="1:8" x14ac:dyDescent="0.25">
      <c r="A15" s="41" t="s">
        <v>1334</v>
      </c>
      <c r="B15" s="18" t="s">
        <v>1335</v>
      </c>
      <c r="C15" s="18" t="s">
        <v>1336</v>
      </c>
      <c r="D15" s="7">
        <v>373800</v>
      </c>
      <c r="E15" s="8">
        <v>1906.94</v>
      </c>
      <c r="F15" s="9">
        <v>1.504E-2</v>
      </c>
      <c r="G15" s="56"/>
    </row>
    <row r="16" spans="1:8" x14ac:dyDescent="0.25">
      <c r="A16" s="41" t="s">
        <v>1395</v>
      </c>
      <c r="B16" s="18" t="s">
        <v>1396</v>
      </c>
      <c r="C16" s="18" t="s">
        <v>1189</v>
      </c>
      <c r="D16" s="7">
        <v>670000</v>
      </c>
      <c r="E16" s="8">
        <v>1318.09</v>
      </c>
      <c r="F16" s="9">
        <v>1.0396000000000001E-2</v>
      </c>
      <c r="G16" s="56"/>
    </row>
    <row r="17" spans="1:7" x14ac:dyDescent="0.25">
      <c r="A17" s="41" t="s">
        <v>1286</v>
      </c>
      <c r="B17" s="18" t="s">
        <v>1287</v>
      </c>
      <c r="C17" s="18" t="s">
        <v>1283</v>
      </c>
      <c r="D17" s="7">
        <v>15125</v>
      </c>
      <c r="E17" s="8">
        <v>1165.08</v>
      </c>
      <c r="F17" s="9">
        <v>9.1889999999999993E-3</v>
      </c>
      <c r="G17" s="56"/>
    </row>
    <row r="18" spans="1:7" x14ac:dyDescent="0.25">
      <c r="A18" s="41" t="s">
        <v>1181</v>
      </c>
      <c r="B18" s="18" t="s">
        <v>1182</v>
      </c>
      <c r="C18" s="18" t="s">
        <v>1183</v>
      </c>
      <c r="D18" s="7">
        <v>63175</v>
      </c>
      <c r="E18" s="8">
        <v>1080.01</v>
      </c>
      <c r="F18" s="9">
        <v>8.5179999999999995E-3</v>
      </c>
      <c r="G18" s="56"/>
    </row>
    <row r="19" spans="1:7" x14ac:dyDescent="0.25">
      <c r="A19" s="41" t="s">
        <v>1293</v>
      </c>
      <c r="B19" s="18" t="s">
        <v>1294</v>
      </c>
      <c r="C19" s="18" t="s">
        <v>1183</v>
      </c>
      <c r="D19" s="7">
        <v>10240000</v>
      </c>
      <c r="E19" s="8">
        <v>1060.8599999999999</v>
      </c>
      <c r="F19" s="9">
        <v>8.3669999999999994E-3</v>
      </c>
      <c r="G19" s="56"/>
    </row>
    <row r="20" spans="1:7" x14ac:dyDescent="0.25">
      <c r="A20" s="41" t="s">
        <v>1240</v>
      </c>
      <c r="B20" s="18" t="s">
        <v>1241</v>
      </c>
      <c r="C20" s="18" t="s">
        <v>1189</v>
      </c>
      <c r="D20" s="7">
        <v>127500</v>
      </c>
      <c r="E20" s="8">
        <v>1004.57</v>
      </c>
      <c r="F20" s="9">
        <v>7.9229999999999995E-3</v>
      </c>
      <c r="G20" s="56"/>
    </row>
    <row r="21" spans="1:7" x14ac:dyDescent="0.25">
      <c r="A21" s="41" t="s">
        <v>1247</v>
      </c>
      <c r="B21" s="18" t="s">
        <v>1248</v>
      </c>
      <c r="C21" s="18" t="s">
        <v>1249</v>
      </c>
      <c r="D21" s="7">
        <v>329175</v>
      </c>
      <c r="E21" s="8">
        <v>979.62</v>
      </c>
      <c r="F21" s="9">
        <v>7.7260000000000002E-3</v>
      </c>
      <c r="G21" s="56"/>
    </row>
    <row r="22" spans="1:7" x14ac:dyDescent="0.25">
      <c r="A22" s="41" t="s">
        <v>1284</v>
      </c>
      <c r="B22" s="18" t="s">
        <v>1285</v>
      </c>
      <c r="C22" s="18" t="s">
        <v>1189</v>
      </c>
      <c r="D22" s="7">
        <v>50400</v>
      </c>
      <c r="E22" s="8">
        <v>934.39</v>
      </c>
      <c r="F22" s="9">
        <v>7.3689999999999997E-3</v>
      </c>
      <c r="G22" s="56"/>
    </row>
    <row r="23" spans="1:7" x14ac:dyDescent="0.25">
      <c r="A23" s="41" t="s">
        <v>1327</v>
      </c>
      <c r="B23" s="18" t="s">
        <v>1328</v>
      </c>
      <c r="C23" s="18" t="s">
        <v>1329</v>
      </c>
      <c r="D23" s="7">
        <v>11600</v>
      </c>
      <c r="E23" s="8">
        <v>878.66</v>
      </c>
      <c r="F23" s="9">
        <v>6.9300000000000004E-3</v>
      </c>
      <c r="G23" s="56"/>
    </row>
    <row r="24" spans="1:7" x14ac:dyDescent="0.25">
      <c r="A24" s="41" t="s">
        <v>1281</v>
      </c>
      <c r="B24" s="18" t="s">
        <v>1282</v>
      </c>
      <c r="C24" s="18" t="s">
        <v>1283</v>
      </c>
      <c r="D24" s="7">
        <v>152000</v>
      </c>
      <c r="E24" s="8">
        <v>842.84</v>
      </c>
      <c r="F24" s="9">
        <v>6.6470000000000001E-3</v>
      </c>
      <c r="G24" s="56"/>
    </row>
    <row r="25" spans="1:7" x14ac:dyDescent="0.25">
      <c r="A25" s="41" t="s">
        <v>1232</v>
      </c>
      <c r="B25" s="18" t="s">
        <v>1233</v>
      </c>
      <c r="C25" s="18" t="s">
        <v>1234</v>
      </c>
      <c r="D25" s="7">
        <v>21600</v>
      </c>
      <c r="E25" s="8">
        <v>822.11</v>
      </c>
      <c r="F25" s="9">
        <v>6.4840000000000002E-3</v>
      </c>
      <c r="G25" s="56"/>
    </row>
    <row r="26" spans="1:7" x14ac:dyDescent="0.25">
      <c r="A26" s="41" t="s">
        <v>1309</v>
      </c>
      <c r="B26" s="18" t="s">
        <v>1310</v>
      </c>
      <c r="C26" s="18" t="s">
        <v>1183</v>
      </c>
      <c r="D26" s="7">
        <v>200600</v>
      </c>
      <c r="E26" s="8">
        <v>787.46</v>
      </c>
      <c r="F26" s="9">
        <v>6.2100000000000002E-3</v>
      </c>
      <c r="G26" s="56"/>
    </row>
    <row r="27" spans="1:7" x14ac:dyDescent="0.25">
      <c r="A27" s="41" t="s">
        <v>1242</v>
      </c>
      <c r="B27" s="18" t="s">
        <v>1243</v>
      </c>
      <c r="C27" s="18" t="s">
        <v>1189</v>
      </c>
      <c r="D27" s="7">
        <v>61875</v>
      </c>
      <c r="E27" s="8">
        <v>762.42</v>
      </c>
      <c r="F27" s="9">
        <v>6.0130000000000001E-3</v>
      </c>
      <c r="G27" s="56"/>
    </row>
    <row r="28" spans="1:7" x14ac:dyDescent="0.25">
      <c r="A28" s="41" t="s">
        <v>1192</v>
      </c>
      <c r="B28" s="18" t="s">
        <v>1193</v>
      </c>
      <c r="C28" s="18" t="s">
        <v>1194</v>
      </c>
      <c r="D28" s="7">
        <v>139200</v>
      </c>
      <c r="E28" s="8">
        <v>721.26</v>
      </c>
      <c r="F28" s="9">
        <v>5.6880000000000003E-3</v>
      </c>
      <c r="G28" s="56"/>
    </row>
    <row r="29" spans="1:7" x14ac:dyDescent="0.25">
      <c r="A29" s="41" t="s">
        <v>1315</v>
      </c>
      <c r="B29" s="18" t="s">
        <v>1316</v>
      </c>
      <c r="C29" s="18" t="s">
        <v>1180</v>
      </c>
      <c r="D29" s="7">
        <v>48400</v>
      </c>
      <c r="E29" s="8">
        <v>706.98</v>
      </c>
      <c r="F29" s="9">
        <v>5.5760000000000002E-3</v>
      </c>
      <c r="G29" s="56"/>
    </row>
    <row r="30" spans="1:7" x14ac:dyDescent="0.25">
      <c r="A30" s="41" t="s">
        <v>1317</v>
      </c>
      <c r="B30" s="18" t="s">
        <v>1318</v>
      </c>
      <c r="C30" s="18" t="s">
        <v>1319</v>
      </c>
      <c r="D30" s="7">
        <v>34300</v>
      </c>
      <c r="E30" s="8">
        <v>649.02</v>
      </c>
      <c r="F30" s="9">
        <v>5.1190000000000003E-3</v>
      </c>
      <c r="G30" s="56"/>
    </row>
    <row r="31" spans="1:7" x14ac:dyDescent="0.25">
      <c r="A31" s="41" t="s">
        <v>1363</v>
      </c>
      <c r="B31" s="18" t="s">
        <v>1364</v>
      </c>
      <c r="C31" s="18" t="s">
        <v>1283</v>
      </c>
      <c r="D31" s="7">
        <v>18000</v>
      </c>
      <c r="E31" s="8">
        <v>643.85</v>
      </c>
      <c r="F31" s="9">
        <v>5.078E-3</v>
      </c>
      <c r="G31" s="56"/>
    </row>
    <row r="32" spans="1:7" x14ac:dyDescent="0.25">
      <c r="A32" s="41" t="s">
        <v>1313</v>
      </c>
      <c r="B32" s="18" t="s">
        <v>1314</v>
      </c>
      <c r="C32" s="18" t="s">
        <v>1189</v>
      </c>
      <c r="D32" s="7">
        <v>568000</v>
      </c>
      <c r="E32" s="8">
        <v>608.95000000000005</v>
      </c>
      <c r="F32" s="9">
        <v>4.803E-3</v>
      </c>
      <c r="G32" s="56"/>
    </row>
    <row r="33" spans="1:7" x14ac:dyDescent="0.25">
      <c r="A33" s="41" t="s">
        <v>1271</v>
      </c>
      <c r="B33" s="18" t="s">
        <v>1272</v>
      </c>
      <c r="C33" s="18" t="s">
        <v>1189</v>
      </c>
      <c r="D33" s="7">
        <v>40500</v>
      </c>
      <c r="E33" s="8">
        <v>586.28</v>
      </c>
      <c r="F33" s="9">
        <v>4.6239999999999996E-3</v>
      </c>
      <c r="G33" s="56"/>
    </row>
    <row r="34" spans="1:7" x14ac:dyDescent="0.25">
      <c r="A34" s="41" t="s">
        <v>1320</v>
      </c>
      <c r="B34" s="18" t="s">
        <v>1321</v>
      </c>
      <c r="C34" s="18" t="s">
        <v>1208</v>
      </c>
      <c r="D34" s="7">
        <v>129600</v>
      </c>
      <c r="E34" s="8">
        <v>570.95000000000005</v>
      </c>
      <c r="F34" s="9">
        <v>4.5030000000000001E-3</v>
      </c>
      <c r="G34" s="56"/>
    </row>
    <row r="35" spans="1:7" x14ac:dyDescent="0.25">
      <c r="A35" s="41" t="s">
        <v>1341</v>
      </c>
      <c r="B35" s="18" t="s">
        <v>1342</v>
      </c>
      <c r="C35" s="18" t="s">
        <v>1186</v>
      </c>
      <c r="D35" s="7">
        <v>17150</v>
      </c>
      <c r="E35" s="8">
        <v>530.78</v>
      </c>
      <c r="F35" s="9">
        <v>4.1859999999999996E-3</v>
      </c>
      <c r="G35" s="56"/>
    </row>
    <row r="36" spans="1:7" x14ac:dyDescent="0.25">
      <c r="A36" s="41" t="s">
        <v>1337</v>
      </c>
      <c r="B36" s="18" t="s">
        <v>1338</v>
      </c>
      <c r="C36" s="18" t="s">
        <v>1329</v>
      </c>
      <c r="D36" s="7">
        <v>140400</v>
      </c>
      <c r="E36" s="8">
        <v>490.28</v>
      </c>
      <c r="F36" s="9">
        <v>3.8670000000000002E-3</v>
      </c>
      <c r="G36" s="56"/>
    </row>
    <row r="37" spans="1:7" x14ac:dyDescent="0.25">
      <c r="A37" s="41" t="s">
        <v>1297</v>
      </c>
      <c r="B37" s="18" t="s">
        <v>1298</v>
      </c>
      <c r="C37" s="18" t="s">
        <v>1299</v>
      </c>
      <c r="D37" s="7">
        <v>64400</v>
      </c>
      <c r="E37" s="8">
        <v>486.99</v>
      </c>
      <c r="F37" s="9">
        <v>3.8409999999999998E-3</v>
      </c>
      <c r="G37" s="56"/>
    </row>
    <row r="38" spans="1:7" x14ac:dyDescent="0.25">
      <c r="A38" s="41" t="s">
        <v>1389</v>
      </c>
      <c r="B38" s="18" t="s">
        <v>1390</v>
      </c>
      <c r="C38" s="18" t="s">
        <v>1391</v>
      </c>
      <c r="D38" s="7">
        <v>48125</v>
      </c>
      <c r="E38" s="8">
        <v>446.86</v>
      </c>
      <c r="F38" s="9">
        <v>3.5239999999999998E-3</v>
      </c>
      <c r="G38" s="56"/>
    </row>
    <row r="39" spans="1:7" x14ac:dyDescent="0.25">
      <c r="A39" s="41" t="s">
        <v>1358</v>
      </c>
      <c r="B39" s="18" t="s">
        <v>1359</v>
      </c>
      <c r="C39" s="18" t="s">
        <v>1306</v>
      </c>
      <c r="D39" s="7">
        <v>236500</v>
      </c>
      <c r="E39" s="8">
        <v>398.62</v>
      </c>
      <c r="F39" s="9">
        <v>3.1440000000000001E-3</v>
      </c>
      <c r="G39" s="56"/>
    </row>
    <row r="40" spans="1:7" x14ac:dyDescent="0.25">
      <c r="A40" s="41" t="s">
        <v>1190</v>
      </c>
      <c r="B40" s="18" t="s">
        <v>1191</v>
      </c>
      <c r="C40" s="18" t="s">
        <v>1180</v>
      </c>
      <c r="D40" s="7">
        <v>17425</v>
      </c>
      <c r="E40" s="8">
        <v>381.8</v>
      </c>
      <c r="F40" s="9">
        <v>3.0109999999999998E-3</v>
      </c>
      <c r="G40" s="56"/>
    </row>
    <row r="41" spans="1:7" x14ac:dyDescent="0.25">
      <c r="A41" s="41" t="s">
        <v>1356</v>
      </c>
      <c r="B41" s="18" t="s">
        <v>1357</v>
      </c>
      <c r="C41" s="18" t="s">
        <v>1189</v>
      </c>
      <c r="D41" s="7">
        <v>175000</v>
      </c>
      <c r="E41" s="8">
        <v>357.49</v>
      </c>
      <c r="F41" s="9">
        <v>2.8189999999999999E-3</v>
      </c>
      <c r="G41" s="56"/>
    </row>
    <row r="42" spans="1:7" x14ac:dyDescent="0.25">
      <c r="A42" s="41" t="s">
        <v>1201</v>
      </c>
      <c r="B42" s="18" t="s">
        <v>1202</v>
      </c>
      <c r="C42" s="18" t="s">
        <v>1203</v>
      </c>
      <c r="D42" s="7">
        <v>75000</v>
      </c>
      <c r="E42" s="8">
        <v>332.4</v>
      </c>
      <c r="F42" s="9">
        <v>2.6220000000000002E-3</v>
      </c>
      <c r="G42" s="56"/>
    </row>
    <row r="43" spans="1:7" x14ac:dyDescent="0.25">
      <c r="A43" s="41" t="s">
        <v>1302</v>
      </c>
      <c r="B43" s="18" t="s">
        <v>1303</v>
      </c>
      <c r="C43" s="18" t="s">
        <v>1283</v>
      </c>
      <c r="D43" s="7">
        <v>66300</v>
      </c>
      <c r="E43" s="8">
        <v>323.58</v>
      </c>
      <c r="F43" s="9">
        <v>2.552E-3</v>
      </c>
      <c r="G43" s="56"/>
    </row>
    <row r="44" spans="1:7" x14ac:dyDescent="0.25">
      <c r="A44" s="41" t="s">
        <v>1379</v>
      </c>
      <c r="B44" s="18" t="s">
        <v>1380</v>
      </c>
      <c r="C44" s="18" t="s">
        <v>1180</v>
      </c>
      <c r="D44" s="7">
        <v>82500</v>
      </c>
      <c r="E44" s="8">
        <v>299.56</v>
      </c>
      <c r="F44" s="9">
        <v>2.3630000000000001E-3</v>
      </c>
      <c r="G44" s="56"/>
    </row>
    <row r="45" spans="1:7" x14ac:dyDescent="0.25">
      <c r="A45" s="41" t="s">
        <v>1178</v>
      </c>
      <c r="B45" s="18" t="s">
        <v>1179</v>
      </c>
      <c r="C45" s="18" t="s">
        <v>1180</v>
      </c>
      <c r="D45" s="7">
        <v>14700</v>
      </c>
      <c r="E45" s="8">
        <v>283.22000000000003</v>
      </c>
      <c r="F45" s="9">
        <v>2.2339999999999999E-3</v>
      </c>
      <c r="G45" s="56"/>
    </row>
    <row r="46" spans="1:7" x14ac:dyDescent="0.25">
      <c r="A46" s="41" t="s">
        <v>1381</v>
      </c>
      <c r="B46" s="18" t="s">
        <v>1382</v>
      </c>
      <c r="C46" s="18" t="s">
        <v>1231</v>
      </c>
      <c r="D46" s="7">
        <v>89250</v>
      </c>
      <c r="E46" s="8">
        <v>249.63</v>
      </c>
      <c r="F46" s="9">
        <v>1.9689999999999998E-3</v>
      </c>
      <c r="G46" s="56"/>
    </row>
    <row r="47" spans="1:7" x14ac:dyDescent="0.25">
      <c r="A47" s="41" t="s">
        <v>1216</v>
      </c>
      <c r="B47" s="18" t="s">
        <v>1217</v>
      </c>
      <c r="C47" s="18" t="s">
        <v>1186</v>
      </c>
      <c r="D47" s="7">
        <v>8050</v>
      </c>
      <c r="E47" s="8">
        <v>228.61</v>
      </c>
      <c r="F47" s="9">
        <v>1.8029999999999999E-3</v>
      </c>
      <c r="G47" s="56"/>
    </row>
    <row r="48" spans="1:7" x14ac:dyDescent="0.25">
      <c r="A48" s="41" t="s">
        <v>1468</v>
      </c>
      <c r="B48" s="18" t="s">
        <v>1469</v>
      </c>
      <c r="C48" s="18" t="s">
        <v>1470</v>
      </c>
      <c r="D48" s="7">
        <v>91500</v>
      </c>
      <c r="E48" s="8">
        <v>219.87</v>
      </c>
      <c r="F48" s="9">
        <v>1.7340000000000001E-3</v>
      </c>
      <c r="G48" s="56"/>
    </row>
    <row r="49" spans="1:7" x14ac:dyDescent="0.25">
      <c r="A49" s="41" t="s">
        <v>1421</v>
      </c>
      <c r="B49" s="18" t="s">
        <v>1422</v>
      </c>
      <c r="C49" s="18" t="s">
        <v>1220</v>
      </c>
      <c r="D49" s="7">
        <v>34320</v>
      </c>
      <c r="E49" s="8">
        <v>213.57</v>
      </c>
      <c r="F49" s="9">
        <v>1.684E-3</v>
      </c>
      <c r="G49" s="56"/>
    </row>
    <row r="50" spans="1:7" x14ac:dyDescent="0.25">
      <c r="A50" s="41" t="s">
        <v>1325</v>
      </c>
      <c r="B50" s="18" t="s">
        <v>1326</v>
      </c>
      <c r="C50" s="18" t="s">
        <v>1319</v>
      </c>
      <c r="D50" s="7">
        <v>23100</v>
      </c>
      <c r="E50" s="8">
        <v>206.78</v>
      </c>
      <c r="F50" s="9">
        <v>1.6310000000000001E-3</v>
      </c>
      <c r="G50" s="56"/>
    </row>
    <row r="51" spans="1:7" x14ac:dyDescent="0.25">
      <c r="A51" s="41" t="s">
        <v>1304</v>
      </c>
      <c r="B51" s="18" t="s">
        <v>1305</v>
      </c>
      <c r="C51" s="18" t="s">
        <v>1306</v>
      </c>
      <c r="D51" s="7">
        <v>140000</v>
      </c>
      <c r="E51" s="8">
        <v>197.9</v>
      </c>
      <c r="F51" s="9">
        <v>1.5610000000000001E-3</v>
      </c>
      <c r="G51" s="56"/>
    </row>
    <row r="52" spans="1:7" x14ac:dyDescent="0.25">
      <c r="A52" s="41" t="s">
        <v>1533</v>
      </c>
      <c r="B52" s="18" t="s">
        <v>1534</v>
      </c>
      <c r="C52" s="18" t="s">
        <v>1267</v>
      </c>
      <c r="D52" s="7">
        <v>29000</v>
      </c>
      <c r="E52" s="8">
        <v>174.55</v>
      </c>
      <c r="F52" s="9">
        <v>1.377E-3</v>
      </c>
      <c r="G52" s="56"/>
    </row>
    <row r="53" spans="1:7" x14ac:dyDescent="0.25">
      <c r="A53" s="41" t="s">
        <v>1288</v>
      </c>
      <c r="B53" s="18" t="s">
        <v>1289</v>
      </c>
      <c r="C53" s="18" t="s">
        <v>1189</v>
      </c>
      <c r="D53" s="7">
        <v>64350</v>
      </c>
      <c r="E53" s="8">
        <v>159.46</v>
      </c>
      <c r="F53" s="9">
        <v>1.258E-3</v>
      </c>
      <c r="G53" s="56"/>
    </row>
    <row r="54" spans="1:7" x14ac:dyDescent="0.25">
      <c r="A54" s="41" t="s">
        <v>1513</v>
      </c>
      <c r="B54" s="18" t="s">
        <v>1514</v>
      </c>
      <c r="C54" s="18" t="s">
        <v>1306</v>
      </c>
      <c r="D54" s="7">
        <v>13500</v>
      </c>
      <c r="E54" s="8">
        <v>139.06</v>
      </c>
      <c r="F54" s="9">
        <v>1.0970000000000001E-3</v>
      </c>
      <c r="G54" s="56"/>
    </row>
    <row r="55" spans="1:7" x14ac:dyDescent="0.25">
      <c r="A55" s="41" t="s">
        <v>1426</v>
      </c>
      <c r="B55" s="18" t="s">
        <v>1427</v>
      </c>
      <c r="C55" s="18" t="s">
        <v>1186</v>
      </c>
      <c r="D55" s="7">
        <v>2250</v>
      </c>
      <c r="E55" s="8">
        <v>128.53</v>
      </c>
      <c r="F55" s="9">
        <v>1.0139999999999999E-3</v>
      </c>
      <c r="G55" s="56"/>
    </row>
    <row r="56" spans="1:7" x14ac:dyDescent="0.25">
      <c r="A56" s="41" t="s">
        <v>1377</v>
      </c>
      <c r="B56" s="18" t="s">
        <v>1378</v>
      </c>
      <c r="C56" s="18" t="s">
        <v>1299</v>
      </c>
      <c r="D56" s="7">
        <v>60000</v>
      </c>
      <c r="E56" s="8">
        <v>126.17</v>
      </c>
      <c r="F56" s="9">
        <v>9.9500000000000001E-4</v>
      </c>
      <c r="G56" s="56"/>
    </row>
    <row r="57" spans="1:7" x14ac:dyDescent="0.25">
      <c r="A57" s="41" t="s">
        <v>1400</v>
      </c>
      <c r="B57" s="18" t="s">
        <v>1401</v>
      </c>
      <c r="C57" s="18" t="s">
        <v>1402</v>
      </c>
      <c r="D57" s="7">
        <v>19500</v>
      </c>
      <c r="E57" s="8">
        <v>119.56</v>
      </c>
      <c r="F57" s="9">
        <v>9.4300000000000004E-4</v>
      </c>
      <c r="G57" s="56"/>
    </row>
    <row r="58" spans="1:7" x14ac:dyDescent="0.25">
      <c r="A58" s="41" t="s">
        <v>1444</v>
      </c>
      <c r="B58" s="18" t="s">
        <v>1445</v>
      </c>
      <c r="C58" s="18" t="s">
        <v>1324</v>
      </c>
      <c r="D58" s="7">
        <v>7600</v>
      </c>
      <c r="E58" s="8">
        <v>110.06</v>
      </c>
      <c r="F58" s="9">
        <v>8.6799999999999996E-4</v>
      </c>
      <c r="G58" s="56"/>
    </row>
    <row r="59" spans="1:7" x14ac:dyDescent="0.25">
      <c r="A59" s="41" t="s">
        <v>1276</v>
      </c>
      <c r="B59" s="18" t="s">
        <v>1277</v>
      </c>
      <c r="C59" s="18" t="s">
        <v>1267</v>
      </c>
      <c r="D59" s="7">
        <v>5200</v>
      </c>
      <c r="E59" s="8">
        <v>97.53</v>
      </c>
      <c r="F59" s="9">
        <v>7.6900000000000004E-4</v>
      </c>
      <c r="G59" s="56"/>
    </row>
    <row r="60" spans="1:7" x14ac:dyDescent="0.25">
      <c r="A60" s="41" t="s">
        <v>1373</v>
      </c>
      <c r="B60" s="18" t="s">
        <v>1374</v>
      </c>
      <c r="C60" s="18" t="s">
        <v>1267</v>
      </c>
      <c r="D60" s="7">
        <v>1400</v>
      </c>
      <c r="E60" s="8">
        <v>76.31</v>
      </c>
      <c r="F60" s="9">
        <v>6.02E-4</v>
      </c>
      <c r="G60" s="56"/>
    </row>
    <row r="61" spans="1:7" x14ac:dyDescent="0.25">
      <c r="A61" s="41" t="s">
        <v>1375</v>
      </c>
      <c r="B61" s="18" t="s">
        <v>1376</v>
      </c>
      <c r="C61" s="18" t="s">
        <v>1283</v>
      </c>
      <c r="D61" s="7">
        <v>3125</v>
      </c>
      <c r="E61" s="8">
        <v>50.25</v>
      </c>
      <c r="F61" s="9">
        <v>3.9599999999999998E-4</v>
      </c>
      <c r="G61" s="56"/>
    </row>
    <row r="62" spans="1:7" x14ac:dyDescent="0.25">
      <c r="A62" s="41" t="s">
        <v>1537</v>
      </c>
      <c r="B62" s="18" t="s">
        <v>1538</v>
      </c>
      <c r="C62" s="18" t="s">
        <v>1283</v>
      </c>
      <c r="D62" s="7">
        <v>3750</v>
      </c>
      <c r="E62" s="8">
        <v>41.39</v>
      </c>
      <c r="F62" s="9">
        <v>3.2600000000000001E-4</v>
      </c>
      <c r="G62" s="56"/>
    </row>
    <row r="63" spans="1:7" x14ac:dyDescent="0.25">
      <c r="A63" s="41" t="s">
        <v>1403</v>
      </c>
      <c r="B63" s="18" t="s">
        <v>1404</v>
      </c>
      <c r="C63" s="18" t="s">
        <v>1211</v>
      </c>
      <c r="D63" s="7">
        <v>5400</v>
      </c>
      <c r="E63" s="8">
        <v>34.159999999999997</v>
      </c>
      <c r="F63" s="9">
        <v>2.6899999999999998E-4</v>
      </c>
      <c r="G63" s="56"/>
    </row>
    <row r="64" spans="1:7" x14ac:dyDescent="0.25">
      <c r="A64" s="41" t="s">
        <v>1385</v>
      </c>
      <c r="B64" s="18" t="s">
        <v>1386</v>
      </c>
      <c r="C64" s="18" t="s">
        <v>1180</v>
      </c>
      <c r="D64" s="7">
        <v>400</v>
      </c>
      <c r="E64" s="8">
        <v>24.21</v>
      </c>
      <c r="F64" s="9">
        <v>1.9100000000000001E-4</v>
      </c>
      <c r="G64" s="56"/>
    </row>
    <row r="65" spans="1:7" x14ac:dyDescent="0.25">
      <c r="A65" s="57" t="s">
        <v>130</v>
      </c>
      <c r="B65" s="19"/>
      <c r="C65" s="19"/>
      <c r="D65" s="10"/>
      <c r="E65" s="26">
        <f>SUM(E10:E64)</f>
        <v>39278.319999999992</v>
      </c>
      <c r="F65" s="27">
        <f>SUM(F10:F64)</f>
        <v>0.30978300000000009</v>
      </c>
      <c r="G65" s="58"/>
    </row>
    <row r="66" spans="1:7" x14ac:dyDescent="0.25">
      <c r="A66" s="57" t="s">
        <v>1256</v>
      </c>
      <c r="B66" s="18"/>
      <c r="C66" s="18"/>
      <c r="D66" s="7"/>
      <c r="E66" s="7"/>
      <c r="F66" s="7"/>
      <c r="G66" s="56"/>
    </row>
    <row r="67" spans="1:7" x14ac:dyDescent="0.25">
      <c r="A67" s="57" t="s">
        <v>130</v>
      </c>
      <c r="B67" s="18"/>
      <c r="C67" s="18"/>
      <c r="D67" s="7"/>
      <c r="E67" s="23" t="s">
        <v>127</v>
      </c>
      <c r="F67" s="24" t="s">
        <v>127</v>
      </c>
      <c r="G67" s="56"/>
    </row>
    <row r="68" spans="1:7" x14ac:dyDescent="0.25">
      <c r="A68" s="59" t="s">
        <v>142</v>
      </c>
      <c r="B68" s="38"/>
      <c r="C68" s="38"/>
      <c r="D68" s="39"/>
      <c r="E68" s="15">
        <v>39278.32</v>
      </c>
      <c r="F68" s="16">
        <v>0.30978</v>
      </c>
      <c r="G68" s="58"/>
    </row>
    <row r="69" spans="1:7" x14ac:dyDescent="0.25">
      <c r="A69" s="41"/>
      <c r="B69" s="18"/>
      <c r="C69" s="18"/>
      <c r="D69" s="7"/>
      <c r="E69" s="8"/>
      <c r="F69" s="9"/>
      <c r="G69" s="56"/>
    </row>
    <row r="70" spans="1:7" x14ac:dyDescent="0.25">
      <c r="A70" s="57" t="s">
        <v>1560</v>
      </c>
      <c r="B70" s="18"/>
      <c r="C70" s="18"/>
      <c r="D70" s="7"/>
      <c r="E70" s="8"/>
      <c r="F70" s="9"/>
      <c r="G70" s="56"/>
    </row>
    <row r="71" spans="1:7" x14ac:dyDescent="0.25">
      <c r="A71" s="57" t="s">
        <v>1561</v>
      </c>
      <c r="B71" s="18"/>
      <c r="C71" s="18"/>
      <c r="D71" s="7"/>
      <c r="E71" s="8"/>
      <c r="F71" s="9"/>
      <c r="G71" s="56"/>
    </row>
    <row r="72" spans="1:7" x14ac:dyDescent="0.25">
      <c r="A72" s="41" t="s">
        <v>1658</v>
      </c>
      <c r="B72" s="18"/>
      <c r="C72" s="18"/>
      <c r="D72" s="25">
        <v>-400</v>
      </c>
      <c r="E72" s="12">
        <v>-24.4</v>
      </c>
      <c r="F72" s="13">
        <v>-1.92E-4</v>
      </c>
      <c r="G72" s="56"/>
    </row>
    <row r="73" spans="1:7" x14ac:dyDescent="0.25">
      <c r="A73" s="41" t="s">
        <v>1646</v>
      </c>
      <c r="B73" s="18"/>
      <c r="C73" s="18"/>
      <c r="D73" s="25">
        <v>-5400</v>
      </c>
      <c r="E73" s="12">
        <v>-34.35</v>
      </c>
      <c r="F73" s="13">
        <v>-2.7E-4</v>
      </c>
      <c r="G73" s="56"/>
    </row>
    <row r="74" spans="1:7" x14ac:dyDescent="0.25">
      <c r="A74" s="41" t="s">
        <v>1575</v>
      </c>
      <c r="B74" s="18"/>
      <c r="C74" s="18"/>
      <c r="D74" s="25">
        <v>-3750</v>
      </c>
      <c r="E74" s="12">
        <v>-41.72</v>
      </c>
      <c r="F74" s="13">
        <v>-3.2899999999999997E-4</v>
      </c>
      <c r="G74" s="56"/>
    </row>
    <row r="75" spans="1:7" x14ac:dyDescent="0.25">
      <c r="A75" s="41" t="s">
        <v>1662</v>
      </c>
      <c r="B75" s="18"/>
      <c r="C75" s="18"/>
      <c r="D75" s="25">
        <v>-3125</v>
      </c>
      <c r="E75" s="12">
        <v>-50.67</v>
      </c>
      <c r="F75" s="13">
        <v>-3.9899999999999999E-4</v>
      </c>
      <c r="G75" s="56"/>
    </row>
    <row r="76" spans="1:7" x14ac:dyDescent="0.25">
      <c r="A76" s="41" t="s">
        <v>1663</v>
      </c>
      <c r="B76" s="18"/>
      <c r="C76" s="18"/>
      <c r="D76" s="25">
        <v>-1400</v>
      </c>
      <c r="E76" s="12">
        <v>-76.91</v>
      </c>
      <c r="F76" s="13">
        <v>-6.0599999999999998E-4</v>
      </c>
      <c r="G76" s="56"/>
    </row>
    <row r="77" spans="1:7" x14ac:dyDescent="0.25">
      <c r="A77" s="41" t="s">
        <v>1720</v>
      </c>
      <c r="B77" s="18"/>
      <c r="C77" s="18"/>
      <c r="D77" s="25">
        <v>-5200</v>
      </c>
      <c r="E77" s="12">
        <v>-97.44</v>
      </c>
      <c r="F77" s="13">
        <v>-7.6800000000000002E-4</v>
      </c>
      <c r="G77" s="56"/>
    </row>
    <row r="78" spans="1:7" x14ac:dyDescent="0.25">
      <c r="A78" s="41" t="s">
        <v>1623</v>
      </c>
      <c r="B78" s="18"/>
      <c r="C78" s="18"/>
      <c r="D78" s="25">
        <v>-7600</v>
      </c>
      <c r="E78" s="12">
        <v>-110.68</v>
      </c>
      <c r="F78" s="13">
        <v>-8.7200000000000005E-4</v>
      </c>
      <c r="G78" s="56"/>
    </row>
    <row r="79" spans="1:7" x14ac:dyDescent="0.25">
      <c r="A79" s="41" t="s">
        <v>1647</v>
      </c>
      <c r="B79" s="18"/>
      <c r="C79" s="18"/>
      <c r="D79" s="25">
        <v>-19500</v>
      </c>
      <c r="E79" s="12">
        <v>-120.42</v>
      </c>
      <c r="F79" s="13">
        <v>-9.4899999999999997E-4</v>
      </c>
      <c r="G79" s="56"/>
    </row>
    <row r="80" spans="1:7" x14ac:dyDescent="0.25">
      <c r="A80" s="41" t="s">
        <v>1661</v>
      </c>
      <c r="B80" s="18"/>
      <c r="C80" s="18"/>
      <c r="D80" s="25">
        <v>-60000</v>
      </c>
      <c r="E80" s="12">
        <v>-127.32</v>
      </c>
      <c r="F80" s="13">
        <v>-1.0039999999999999E-3</v>
      </c>
      <c r="G80" s="56"/>
    </row>
    <row r="81" spans="1:7" x14ac:dyDescent="0.25">
      <c r="A81" s="41" t="s">
        <v>1634</v>
      </c>
      <c r="B81" s="18"/>
      <c r="C81" s="18"/>
      <c r="D81" s="25">
        <v>-2250</v>
      </c>
      <c r="E81" s="12">
        <v>-129.37</v>
      </c>
      <c r="F81" s="13">
        <v>-1.0200000000000001E-3</v>
      </c>
      <c r="G81" s="56"/>
    </row>
    <row r="82" spans="1:7" x14ac:dyDescent="0.25">
      <c r="A82" s="41" t="s">
        <v>1589</v>
      </c>
      <c r="B82" s="18"/>
      <c r="C82" s="18"/>
      <c r="D82" s="25">
        <v>-13500</v>
      </c>
      <c r="E82" s="12">
        <v>-139.83000000000001</v>
      </c>
      <c r="F82" s="13">
        <v>-1.1019999999999999E-3</v>
      </c>
      <c r="G82" s="56"/>
    </row>
    <row r="83" spans="1:7" x14ac:dyDescent="0.25">
      <c r="A83" s="41" t="s">
        <v>1713</v>
      </c>
      <c r="B83" s="18"/>
      <c r="C83" s="18"/>
      <c r="D83" s="25">
        <v>-64350</v>
      </c>
      <c r="E83" s="12">
        <v>-160.26</v>
      </c>
      <c r="F83" s="13">
        <v>-1.263E-3</v>
      </c>
      <c r="G83" s="56"/>
    </row>
    <row r="84" spans="1:7" x14ac:dyDescent="0.25">
      <c r="A84" s="41" t="s">
        <v>1577</v>
      </c>
      <c r="B84" s="18"/>
      <c r="C84" s="18"/>
      <c r="D84" s="25">
        <v>-29000</v>
      </c>
      <c r="E84" s="12">
        <v>-176.09</v>
      </c>
      <c r="F84" s="13">
        <v>-1.3879999999999999E-3</v>
      </c>
      <c r="G84" s="56"/>
    </row>
    <row r="85" spans="1:7" x14ac:dyDescent="0.25">
      <c r="A85" s="41" t="s">
        <v>1703</v>
      </c>
      <c r="B85" s="18"/>
      <c r="C85" s="18"/>
      <c r="D85" s="25">
        <v>-140000</v>
      </c>
      <c r="E85" s="12">
        <v>-198.84</v>
      </c>
      <c r="F85" s="13">
        <v>-1.5679999999999999E-3</v>
      </c>
      <c r="G85" s="56"/>
    </row>
    <row r="86" spans="1:7" x14ac:dyDescent="0.25">
      <c r="A86" s="41" t="s">
        <v>1694</v>
      </c>
      <c r="B86" s="18"/>
      <c r="C86" s="18"/>
      <c r="D86" s="25">
        <v>-23100</v>
      </c>
      <c r="E86" s="12">
        <v>-208.13</v>
      </c>
      <c r="F86" s="13">
        <v>-1.6410000000000001E-3</v>
      </c>
      <c r="G86" s="56"/>
    </row>
    <row r="87" spans="1:7" x14ac:dyDescent="0.25">
      <c r="A87" s="41" t="s">
        <v>1636</v>
      </c>
      <c r="B87" s="18"/>
      <c r="C87" s="18"/>
      <c r="D87" s="25">
        <v>-34320</v>
      </c>
      <c r="E87" s="12">
        <v>-214.96</v>
      </c>
      <c r="F87" s="13">
        <v>-1.6949999999999999E-3</v>
      </c>
      <c r="G87" s="56"/>
    </row>
    <row r="88" spans="1:7" x14ac:dyDescent="0.25">
      <c r="A88" s="41" t="s">
        <v>1610</v>
      </c>
      <c r="B88" s="18"/>
      <c r="C88" s="18"/>
      <c r="D88" s="25">
        <v>-91500</v>
      </c>
      <c r="E88" s="12">
        <v>-221.55</v>
      </c>
      <c r="F88" s="13">
        <v>-1.7470000000000001E-3</v>
      </c>
      <c r="G88" s="56"/>
    </row>
    <row r="89" spans="1:7" x14ac:dyDescent="0.25">
      <c r="A89" s="41" t="s">
        <v>1692</v>
      </c>
      <c r="B89" s="18"/>
      <c r="C89" s="18"/>
      <c r="D89" s="25">
        <v>-8050</v>
      </c>
      <c r="E89" s="12">
        <v>-230.6</v>
      </c>
      <c r="F89" s="13">
        <v>-1.818E-3</v>
      </c>
      <c r="G89" s="56"/>
    </row>
    <row r="90" spans="1:7" x14ac:dyDescent="0.25">
      <c r="A90" s="41" t="s">
        <v>1659</v>
      </c>
      <c r="B90" s="18"/>
      <c r="C90" s="18"/>
      <c r="D90" s="25">
        <v>-89250</v>
      </c>
      <c r="E90" s="12">
        <v>-250.79</v>
      </c>
      <c r="F90" s="13">
        <v>-1.977E-3</v>
      </c>
      <c r="G90" s="56"/>
    </row>
    <row r="91" spans="1:7" x14ac:dyDescent="0.25">
      <c r="A91" s="41" t="s">
        <v>1714</v>
      </c>
      <c r="B91" s="18"/>
      <c r="C91" s="18"/>
      <c r="D91" s="25">
        <v>-14700</v>
      </c>
      <c r="E91" s="12">
        <v>-285.31</v>
      </c>
      <c r="F91" s="13">
        <v>-2.2499999999999998E-3</v>
      </c>
      <c r="G91" s="56"/>
    </row>
    <row r="92" spans="1:7" x14ac:dyDescent="0.25">
      <c r="A92" s="41" t="s">
        <v>1660</v>
      </c>
      <c r="B92" s="18"/>
      <c r="C92" s="18"/>
      <c r="D92" s="25">
        <v>-82500</v>
      </c>
      <c r="E92" s="12">
        <v>-302.2</v>
      </c>
      <c r="F92" s="13">
        <v>-2.3830000000000001E-3</v>
      </c>
      <c r="G92" s="56"/>
    </row>
    <row r="93" spans="1:7" x14ac:dyDescent="0.25">
      <c r="A93" s="41" t="s">
        <v>1705</v>
      </c>
      <c r="B93" s="18"/>
      <c r="C93" s="18"/>
      <c r="D93" s="25">
        <v>-66300</v>
      </c>
      <c r="E93" s="12">
        <v>-326.13</v>
      </c>
      <c r="F93" s="13">
        <v>-2.5720000000000001E-3</v>
      </c>
      <c r="G93" s="56"/>
    </row>
    <row r="94" spans="1:7" x14ac:dyDescent="0.25">
      <c r="A94" s="41" t="s">
        <v>1711</v>
      </c>
      <c r="B94" s="18"/>
      <c r="C94" s="18"/>
      <c r="D94" s="25">
        <v>-75000</v>
      </c>
      <c r="E94" s="12">
        <v>-334.31</v>
      </c>
      <c r="F94" s="13">
        <v>-2.6359999999999999E-3</v>
      </c>
      <c r="G94" s="56"/>
    </row>
    <row r="95" spans="1:7" x14ac:dyDescent="0.25">
      <c r="A95" s="41" t="s">
        <v>1672</v>
      </c>
      <c r="B95" s="18"/>
      <c r="C95" s="18"/>
      <c r="D95" s="25">
        <v>-175000</v>
      </c>
      <c r="E95" s="12">
        <v>-359.89</v>
      </c>
      <c r="F95" s="13">
        <v>-2.8379999999999998E-3</v>
      </c>
      <c r="G95" s="56"/>
    </row>
    <row r="96" spans="1:7" x14ac:dyDescent="0.25">
      <c r="A96" s="41" t="s">
        <v>1688</v>
      </c>
      <c r="B96" s="18"/>
      <c r="C96" s="18"/>
      <c r="D96" s="25">
        <v>-17425</v>
      </c>
      <c r="E96" s="12">
        <v>-384.94</v>
      </c>
      <c r="F96" s="13">
        <v>-3.0349999999999999E-3</v>
      </c>
      <c r="G96" s="56"/>
    </row>
    <row r="97" spans="1:7" x14ac:dyDescent="0.25">
      <c r="A97" s="41" t="s">
        <v>1671</v>
      </c>
      <c r="B97" s="18"/>
      <c r="C97" s="18"/>
      <c r="D97" s="25">
        <v>-236500</v>
      </c>
      <c r="E97" s="12">
        <v>-400.75</v>
      </c>
      <c r="F97" s="13">
        <v>-3.16E-3</v>
      </c>
      <c r="G97" s="56"/>
    </row>
    <row r="98" spans="1:7" x14ac:dyDescent="0.25">
      <c r="A98" s="41" t="s">
        <v>1653</v>
      </c>
      <c r="B98" s="18"/>
      <c r="C98" s="18"/>
      <c r="D98" s="25">
        <v>-48125</v>
      </c>
      <c r="E98" s="12">
        <v>-449.3</v>
      </c>
      <c r="F98" s="13">
        <v>-3.5430000000000001E-3</v>
      </c>
      <c r="G98" s="56"/>
    </row>
    <row r="99" spans="1:7" x14ac:dyDescent="0.25">
      <c r="A99" s="41" t="s">
        <v>1707</v>
      </c>
      <c r="B99" s="18"/>
      <c r="C99" s="18"/>
      <c r="D99" s="25">
        <v>-64400</v>
      </c>
      <c r="E99" s="12">
        <v>-489.63</v>
      </c>
      <c r="F99" s="13">
        <v>-3.8609999999999998E-3</v>
      </c>
      <c r="G99" s="56"/>
    </row>
    <row r="100" spans="1:7" x14ac:dyDescent="0.25">
      <c r="A100" s="41" t="s">
        <v>1687</v>
      </c>
      <c r="B100" s="18"/>
      <c r="C100" s="18"/>
      <c r="D100" s="25">
        <v>-140400</v>
      </c>
      <c r="E100" s="12">
        <v>-494.56</v>
      </c>
      <c r="F100" s="13">
        <v>-3.8999999999999998E-3</v>
      </c>
      <c r="G100" s="56"/>
    </row>
    <row r="101" spans="1:7" x14ac:dyDescent="0.25">
      <c r="A101" s="41" t="s">
        <v>1684</v>
      </c>
      <c r="B101" s="18"/>
      <c r="C101" s="18"/>
      <c r="D101" s="25">
        <v>-17150</v>
      </c>
      <c r="E101" s="12">
        <v>-535.21</v>
      </c>
      <c r="F101" s="13">
        <v>-4.2209999999999999E-3</v>
      </c>
      <c r="G101" s="56"/>
    </row>
    <row r="102" spans="1:7" x14ac:dyDescent="0.25">
      <c r="A102" s="41" t="s">
        <v>1697</v>
      </c>
      <c r="B102" s="18"/>
      <c r="C102" s="18"/>
      <c r="D102" s="25">
        <v>-129600</v>
      </c>
      <c r="E102" s="12">
        <v>-574.39</v>
      </c>
      <c r="F102" s="13">
        <v>-4.5300000000000002E-3</v>
      </c>
      <c r="G102" s="56"/>
    </row>
    <row r="103" spans="1:7" x14ac:dyDescent="0.25">
      <c r="A103" s="41" t="s">
        <v>1722</v>
      </c>
      <c r="B103" s="18"/>
      <c r="C103" s="18"/>
      <c r="D103" s="25">
        <v>-40500</v>
      </c>
      <c r="E103" s="12">
        <v>-589.58000000000004</v>
      </c>
      <c r="F103" s="13">
        <v>-4.6490000000000004E-3</v>
      </c>
      <c r="G103" s="56"/>
    </row>
    <row r="104" spans="1:7" x14ac:dyDescent="0.25">
      <c r="A104" s="41" t="s">
        <v>1700</v>
      </c>
      <c r="B104" s="18"/>
      <c r="C104" s="18"/>
      <c r="D104" s="25">
        <v>-568000</v>
      </c>
      <c r="E104" s="12">
        <v>-611.91</v>
      </c>
      <c r="F104" s="13">
        <v>-4.8250000000000003E-3</v>
      </c>
      <c r="G104" s="56"/>
    </row>
    <row r="105" spans="1:7" x14ac:dyDescent="0.25">
      <c r="A105" s="41" t="s">
        <v>1669</v>
      </c>
      <c r="B105" s="18"/>
      <c r="C105" s="18"/>
      <c r="D105" s="25">
        <v>-18000</v>
      </c>
      <c r="E105" s="12">
        <v>-649.42999999999995</v>
      </c>
      <c r="F105" s="13">
        <v>-5.1209999999999997E-3</v>
      </c>
      <c r="G105" s="56"/>
    </row>
    <row r="106" spans="1:7" x14ac:dyDescent="0.25">
      <c r="A106" s="41" t="s">
        <v>1698</v>
      </c>
      <c r="B106" s="18"/>
      <c r="C106" s="18"/>
      <c r="D106" s="25">
        <v>-34300</v>
      </c>
      <c r="E106" s="12">
        <v>-652.57000000000005</v>
      </c>
      <c r="F106" s="13">
        <v>-5.1460000000000004E-3</v>
      </c>
      <c r="G106" s="56"/>
    </row>
    <row r="107" spans="1:7" x14ac:dyDescent="0.25">
      <c r="A107" s="41" t="s">
        <v>1699</v>
      </c>
      <c r="B107" s="18"/>
      <c r="C107" s="18"/>
      <c r="D107" s="25">
        <v>-48400</v>
      </c>
      <c r="E107" s="12">
        <v>-711.5</v>
      </c>
      <c r="F107" s="13">
        <v>-5.6109999999999997E-3</v>
      </c>
      <c r="G107" s="56"/>
    </row>
    <row r="108" spans="1:7" x14ac:dyDescent="0.25">
      <c r="A108" s="41" t="s">
        <v>1676</v>
      </c>
      <c r="B108" s="18"/>
      <c r="C108" s="18"/>
      <c r="D108" s="25">
        <v>-139200</v>
      </c>
      <c r="E108" s="12">
        <v>-727.25</v>
      </c>
      <c r="F108" s="13">
        <v>-5.7349999999999996E-3</v>
      </c>
      <c r="G108" s="56"/>
    </row>
    <row r="109" spans="1:7" x14ac:dyDescent="0.25">
      <c r="A109" s="41" t="s">
        <v>1674</v>
      </c>
      <c r="B109" s="18"/>
      <c r="C109" s="18"/>
      <c r="D109" s="25">
        <v>-61875</v>
      </c>
      <c r="E109" s="12">
        <v>-768.8</v>
      </c>
      <c r="F109" s="13">
        <v>-6.0629999999999998E-3</v>
      </c>
      <c r="G109" s="56"/>
    </row>
    <row r="110" spans="1:7" x14ac:dyDescent="0.25">
      <c r="A110" s="41" t="s">
        <v>1702</v>
      </c>
      <c r="B110" s="18"/>
      <c r="C110" s="18"/>
      <c r="D110" s="25">
        <v>-200600</v>
      </c>
      <c r="E110" s="12">
        <v>-791.77</v>
      </c>
      <c r="F110" s="13">
        <v>-6.2440000000000004E-3</v>
      </c>
      <c r="G110" s="56"/>
    </row>
    <row r="111" spans="1:7" x14ac:dyDescent="0.25">
      <c r="A111" s="41" t="s">
        <v>1680</v>
      </c>
      <c r="B111" s="18"/>
      <c r="C111" s="18"/>
      <c r="D111" s="25">
        <v>-21600</v>
      </c>
      <c r="E111" s="12">
        <v>-827.67</v>
      </c>
      <c r="F111" s="13">
        <v>-6.5269999999999998E-3</v>
      </c>
      <c r="G111" s="56"/>
    </row>
    <row r="112" spans="1:7" x14ac:dyDescent="0.25">
      <c r="A112" s="41" t="s">
        <v>1718</v>
      </c>
      <c r="B112" s="18"/>
      <c r="C112" s="18"/>
      <c r="D112" s="25">
        <v>-152000</v>
      </c>
      <c r="E112" s="12">
        <v>-848.62</v>
      </c>
      <c r="F112" s="13">
        <v>-6.692E-3</v>
      </c>
      <c r="G112" s="56"/>
    </row>
    <row r="113" spans="1:7" x14ac:dyDescent="0.25">
      <c r="A113" s="41" t="s">
        <v>1693</v>
      </c>
      <c r="B113" s="18"/>
      <c r="C113" s="18"/>
      <c r="D113" s="25">
        <v>-11600</v>
      </c>
      <c r="E113" s="12">
        <v>-884.69</v>
      </c>
      <c r="F113" s="13">
        <v>-6.9769999999999997E-3</v>
      </c>
      <c r="G113" s="56"/>
    </row>
    <row r="114" spans="1:7" x14ac:dyDescent="0.25">
      <c r="A114" s="41" t="s">
        <v>1717</v>
      </c>
      <c r="B114" s="18"/>
      <c r="C114" s="18"/>
      <c r="D114" s="25">
        <v>-50400</v>
      </c>
      <c r="E114" s="12">
        <v>-942.35</v>
      </c>
      <c r="F114" s="13">
        <v>-7.4320000000000002E-3</v>
      </c>
      <c r="G114" s="56"/>
    </row>
    <row r="115" spans="1:7" x14ac:dyDescent="0.25">
      <c r="A115" s="41" t="s">
        <v>1708</v>
      </c>
      <c r="B115" s="18"/>
      <c r="C115" s="18"/>
      <c r="D115" s="25">
        <v>-329175</v>
      </c>
      <c r="E115" s="12">
        <v>-988.35</v>
      </c>
      <c r="F115" s="13">
        <v>-7.7939999999999997E-3</v>
      </c>
      <c r="G115" s="56"/>
    </row>
    <row r="116" spans="1:7" x14ac:dyDescent="0.25">
      <c r="A116" s="41" t="s">
        <v>1652</v>
      </c>
      <c r="B116" s="18"/>
      <c r="C116" s="18"/>
      <c r="D116" s="25">
        <v>-127500</v>
      </c>
      <c r="E116" s="12">
        <v>-1010.69</v>
      </c>
      <c r="F116" s="13">
        <v>-7.9710000000000007E-3</v>
      </c>
      <c r="G116" s="56"/>
    </row>
    <row r="117" spans="1:7" x14ac:dyDescent="0.25">
      <c r="A117" s="41" t="s">
        <v>1710</v>
      </c>
      <c r="B117" s="18"/>
      <c r="C117" s="18"/>
      <c r="D117" s="25">
        <v>-10240000</v>
      </c>
      <c r="E117" s="12">
        <v>-1070.08</v>
      </c>
      <c r="F117" s="13">
        <v>-8.4390000000000003E-3</v>
      </c>
      <c r="G117" s="56"/>
    </row>
    <row r="118" spans="1:7" x14ac:dyDescent="0.25">
      <c r="A118" s="41" t="s">
        <v>1723</v>
      </c>
      <c r="B118" s="18"/>
      <c r="C118" s="18"/>
      <c r="D118" s="25">
        <v>-63175</v>
      </c>
      <c r="E118" s="12">
        <v>-1089.23</v>
      </c>
      <c r="F118" s="13">
        <v>-8.5900000000000004E-3</v>
      </c>
      <c r="G118" s="56"/>
    </row>
    <row r="119" spans="1:7" x14ac:dyDescent="0.25">
      <c r="A119" s="41" t="s">
        <v>1716</v>
      </c>
      <c r="B119" s="18"/>
      <c r="C119" s="18"/>
      <c r="D119" s="25">
        <v>-15125</v>
      </c>
      <c r="E119" s="12">
        <v>-1173.8699999999999</v>
      </c>
      <c r="F119" s="13">
        <v>-9.2580000000000006E-3</v>
      </c>
      <c r="G119" s="56"/>
    </row>
    <row r="120" spans="1:7" x14ac:dyDescent="0.25">
      <c r="A120" s="41" t="s">
        <v>1650</v>
      </c>
      <c r="B120" s="18"/>
      <c r="C120" s="18"/>
      <c r="D120" s="25">
        <v>-670000</v>
      </c>
      <c r="E120" s="12">
        <v>-1322.85</v>
      </c>
      <c r="F120" s="13">
        <v>-1.0433E-2</v>
      </c>
      <c r="G120" s="56"/>
    </row>
    <row r="121" spans="1:7" x14ac:dyDescent="0.25">
      <c r="A121" s="41" t="s">
        <v>1689</v>
      </c>
      <c r="B121" s="18"/>
      <c r="C121" s="18"/>
      <c r="D121" s="25">
        <v>-373800</v>
      </c>
      <c r="E121" s="12">
        <v>-1917.97</v>
      </c>
      <c r="F121" s="13">
        <v>-1.5126000000000001E-2</v>
      </c>
      <c r="G121" s="56"/>
    </row>
    <row r="122" spans="1:7" x14ac:dyDescent="0.25">
      <c r="A122" s="41" t="s">
        <v>1724</v>
      </c>
      <c r="B122" s="18"/>
      <c r="C122" s="18"/>
      <c r="D122" s="25">
        <v>-73500</v>
      </c>
      <c r="E122" s="12">
        <v>-2319</v>
      </c>
      <c r="F122" s="13">
        <v>-1.8289E-2</v>
      </c>
      <c r="G122" s="56"/>
    </row>
    <row r="123" spans="1:7" x14ac:dyDescent="0.25">
      <c r="A123" s="41" t="s">
        <v>1712</v>
      </c>
      <c r="B123" s="18"/>
      <c r="C123" s="18"/>
      <c r="D123" s="25">
        <v>-53400</v>
      </c>
      <c r="E123" s="12">
        <v>-2376.59</v>
      </c>
      <c r="F123" s="13">
        <v>-1.8742999999999999E-2</v>
      </c>
      <c r="G123" s="56"/>
    </row>
    <row r="124" spans="1:7" x14ac:dyDescent="0.25">
      <c r="A124" s="41" t="s">
        <v>1725</v>
      </c>
      <c r="B124" s="18"/>
      <c r="C124" s="18"/>
      <c r="D124" s="25">
        <v>-95750</v>
      </c>
      <c r="E124" s="12">
        <v>-2850.67</v>
      </c>
      <c r="F124" s="13">
        <v>-2.2481999999999999E-2</v>
      </c>
      <c r="G124" s="56"/>
    </row>
    <row r="125" spans="1:7" x14ac:dyDescent="0.25">
      <c r="A125" s="41" t="s">
        <v>1727</v>
      </c>
      <c r="B125" s="18"/>
      <c r="C125" s="18"/>
      <c r="D125" s="25">
        <v>-163350</v>
      </c>
      <c r="E125" s="12">
        <v>-2852.58</v>
      </c>
      <c r="F125" s="13">
        <v>-2.2497E-2</v>
      </c>
      <c r="G125" s="56"/>
    </row>
    <row r="126" spans="1:7" x14ac:dyDescent="0.25">
      <c r="A126" s="41" t="s">
        <v>1726</v>
      </c>
      <c r="B126" s="18"/>
      <c r="C126" s="18"/>
      <c r="D126" s="25">
        <v>-93625</v>
      </c>
      <c r="E126" s="12">
        <v>-4016.33</v>
      </c>
      <c r="F126" s="13">
        <v>-3.1675000000000002E-2</v>
      </c>
      <c r="G126" s="56"/>
    </row>
    <row r="127" spans="1:7" x14ac:dyDescent="0.25">
      <c r="A127" s="57" t="s">
        <v>130</v>
      </c>
      <c r="B127" s="19"/>
      <c r="C127" s="19"/>
      <c r="D127" s="10"/>
      <c r="E127" s="26">
        <v>-39545.300000000003</v>
      </c>
      <c r="F127" s="27">
        <v>-0.31185600000000002</v>
      </c>
      <c r="G127" s="58"/>
    </row>
    <row r="128" spans="1:7" x14ac:dyDescent="0.25">
      <c r="A128" s="41"/>
      <c r="B128" s="18"/>
      <c r="C128" s="18"/>
      <c r="D128" s="7"/>
      <c r="E128" s="8"/>
      <c r="F128" s="9"/>
      <c r="G128" s="56"/>
    </row>
    <row r="129" spans="1:7" x14ac:dyDescent="0.25">
      <c r="A129" s="57" t="s">
        <v>2242</v>
      </c>
      <c r="B129" s="18"/>
      <c r="C129" s="18"/>
      <c r="D129" s="7"/>
      <c r="E129" s="8"/>
      <c r="F129" s="9"/>
      <c r="G129" s="56"/>
    </row>
    <row r="130" spans="1:7" x14ac:dyDescent="0.25">
      <c r="A130" s="41" t="s">
        <v>2243</v>
      </c>
      <c r="B130" s="18"/>
      <c r="C130" s="18"/>
      <c r="D130" s="25">
        <v>-7710</v>
      </c>
      <c r="E130" s="12">
        <v>-7014.64</v>
      </c>
      <c r="F130" s="13">
        <v>-5.5322999999999997E-2</v>
      </c>
      <c r="G130" s="56"/>
    </row>
    <row r="131" spans="1:7" x14ac:dyDescent="0.25">
      <c r="A131" s="41" t="s">
        <v>2244</v>
      </c>
      <c r="B131" s="18"/>
      <c r="C131" s="18"/>
      <c r="D131" s="25">
        <v>-5250</v>
      </c>
      <c r="E131" s="12">
        <v>-4772.41</v>
      </c>
      <c r="F131" s="13">
        <v>-3.7638999999999999E-2</v>
      </c>
      <c r="G131" s="56"/>
    </row>
    <row r="132" spans="1:7" x14ac:dyDescent="0.25">
      <c r="A132" s="41" t="s">
        <v>2245</v>
      </c>
      <c r="B132" s="18"/>
      <c r="C132" s="18"/>
      <c r="D132" s="25">
        <v>-3500</v>
      </c>
      <c r="E132" s="12">
        <v>-2648.21</v>
      </c>
      <c r="F132" s="13">
        <v>-2.0885999999999998E-2</v>
      </c>
      <c r="G132" s="56"/>
    </row>
    <row r="133" spans="1:7" x14ac:dyDescent="0.25">
      <c r="A133" s="57" t="s">
        <v>130</v>
      </c>
      <c r="B133" s="19"/>
      <c r="C133" s="19"/>
      <c r="D133" s="10"/>
      <c r="E133" s="26">
        <f>SUM(E130:E132)</f>
        <v>-14435.259999999998</v>
      </c>
      <c r="F133" s="27">
        <f>SUM(F130:F132)</f>
        <v>-0.11384799999999999</v>
      </c>
      <c r="G133" s="58"/>
    </row>
    <row r="134" spans="1:7" x14ac:dyDescent="0.25">
      <c r="A134" s="41"/>
      <c r="B134" s="18"/>
      <c r="C134" s="18"/>
      <c r="D134" s="7"/>
      <c r="E134" s="8"/>
      <c r="F134" s="9"/>
      <c r="G134" s="56"/>
    </row>
    <row r="135" spans="1:7" x14ac:dyDescent="0.25">
      <c r="A135" s="59" t="s">
        <v>142</v>
      </c>
      <c r="B135" s="38"/>
      <c r="C135" s="38"/>
      <c r="D135" s="39"/>
      <c r="E135" s="26">
        <v>-53980.56</v>
      </c>
      <c r="F135" s="27">
        <v>-0.42570400000000003</v>
      </c>
      <c r="G135" s="58"/>
    </row>
    <row r="136" spans="1:7" x14ac:dyDescent="0.25">
      <c r="A136" s="41"/>
      <c r="B136" s="18"/>
      <c r="C136" s="18"/>
      <c r="D136" s="7"/>
      <c r="E136" s="8"/>
      <c r="F136" s="9"/>
      <c r="G136" s="56"/>
    </row>
    <row r="137" spans="1:7" x14ac:dyDescent="0.25">
      <c r="A137" s="57" t="s">
        <v>128</v>
      </c>
      <c r="B137" s="18"/>
      <c r="C137" s="18"/>
      <c r="D137" s="7"/>
      <c r="E137" s="8"/>
      <c r="F137" s="9"/>
      <c r="G137" s="56"/>
    </row>
    <row r="138" spans="1:7" x14ac:dyDescent="0.25">
      <c r="A138" s="57" t="s">
        <v>265</v>
      </c>
      <c r="B138" s="18"/>
      <c r="C138" s="18"/>
      <c r="D138" s="7"/>
      <c r="E138" s="8"/>
      <c r="F138" s="9"/>
      <c r="G138" s="56"/>
    </row>
    <row r="139" spans="1:7" x14ac:dyDescent="0.25">
      <c r="A139" s="41" t="s">
        <v>2246</v>
      </c>
      <c r="B139" s="18" t="s">
        <v>2247</v>
      </c>
      <c r="C139" s="18" t="s">
        <v>271</v>
      </c>
      <c r="D139" s="7">
        <v>7500000</v>
      </c>
      <c r="E139" s="8">
        <v>7557.62</v>
      </c>
      <c r="F139" s="9">
        <v>5.9604999999999998E-2</v>
      </c>
      <c r="G139" s="56">
        <v>7.3999999999999996E-2</v>
      </c>
    </row>
    <row r="140" spans="1:7" x14ac:dyDescent="0.25">
      <c r="A140" s="41" t="s">
        <v>2248</v>
      </c>
      <c r="B140" s="18" t="s">
        <v>2249</v>
      </c>
      <c r="C140" s="18" t="s">
        <v>271</v>
      </c>
      <c r="D140" s="7">
        <v>7500000</v>
      </c>
      <c r="E140" s="8">
        <v>7543.07</v>
      </c>
      <c r="F140" s="9">
        <v>5.9491000000000002E-2</v>
      </c>
      <c r="G140" s="56">
        <v>8.0824999999999994E-2</v>
      </c>
    </row>
    <row r="141" spans="1:7" x14ac:dyDescent="0.25">
      <c r="A141" s="41" t="s">
        <v>2250</v>
      </c>
      <c r="B141" s="18" t="s">
        <v>2251</v>
      </c>
      <c r="C141" s="18" t="s">
        <v>271</v>
      </c>
      <c r="D141" s="7">
        <v>5000000</v>
      </c>
      <c r="E141" s="8">
        <v>4991.45</v>
      </c>
      <c r="F141" s="9">
        <v>3.9365999999999998E-2</v>
      </c>
      <c r="G141" s="56">
        <v>7.7950000000000005E-2</v>
      </c>
    </row>
    <row r="142" spans="1:7" x14ac:dyDescent="0.25">
      <c r="A142" s="41" t="s">
        <v>2252</v>
      </c>
      <c r="B142" s="18" t="s">
        <v>2253</v>
      </c>
      <c r="C142" s="18" t="s">
        <v>271</v>
      </c>
      <c r="D142" s="7">
        <v>4500000</v>
      </c>
      <c r="E142" s="8">
        <v>4396.96</v>
      </c>
      <c r="F142" s="9">
        <v>3.4678E-2</v>
      </c>
      <c r="G142" s="56">
        <v>7.9949999999999993E-2</v>
      </c>
    </row>
    <row r="143" spans="1:7" x14ac:dyDescent="0.25">
      <c r="A143" s="41" t="s">
        <v>2254</v>
      </c>
      <c r="B143" s="18" t="s">
        <v>2255</v>
      </c>
      <c r="C143" s="18" t="s">
        <v>271</v>
      </c>
      <c r="D143" s="7">
        <v>4000000</v>
      </c>
      <c r="E143" s="8">
        <v>4006.29</v>
      </c>
      <c r="F143" s="9">
        <v>3.1597E-2</v>
      </c>
      <c r="G143" s="56">
        <v>7.9500000000000001E-2</v>
      </c>
    </row>
    <row r="144" spans="1:7" x14ac:dyDescent="0.25">
      <c r="A144" s="41" t="s">
        <v>2256</v>
      </c>
      <c r="B144" s="18" t="s">
        <v>2257</v>
      </c>
      <c r="C144" s="18" t="s">
        <v>271</v>
      </c>
      <c r="D144" s="7">
        <v>3000000</v>
      </c>
      <c r="E144" s="8">
        <v>2992.68</v>
      </c>
      <c r="F144" s="9">
        <v>2.3602999999999999E-2</v>
      </c>
      <c r="G144" s="56">
        <v>7.7499999999999999E-2</v>
      </c>
    </row>
    <row r="145" spans="1:7" x14ac:dyDescent="0.25">
      <c r="A145" s="41" t="s">
        <v>1851</v>
      </c>
      <c r="B145" s="18" t="s">
        <v>1852</v>
      </c>
      <c r="C145" s="18" t="s">
        <v>282</v>
      </c>
      <c r="D145" s="7">
        <v>2500000</v>
      </c>
      <c r="E145" s="8">
        <v>2508.88</v>
      </c>
      <c r="F145" s="9">
        <v>1.9786999999999999E-2</v>
      </c>
      <c r="G145" s="56">
        <v>8.0169000000000004E-2</v>
      </c>
    </row>
    <row r="146" spans="1:7" x14ac:dyDescent="0.25">
      <c r="A146" s="41" t="s">
        <v>2258</v>
      </c>
      <c r="B146" s="18" t="s">
        <v>2259</v>
      </c>
      <c r="C146" s="18" t="s">
        <v>271</v>
      </c>
      <c r="D146" s="7">
        <v>1500000</v>
      </c>
      <c r="E146" s="8">
        <v>1495.87</v>
      </c>
      <c r="F146" s="9">
        <v>1.1797999999999999E-2</v>
      </c>
      <c r="G146" s="56">
        <v>7.6475000000000001E-2</v>
      </c>
    </row>
    <row r="147" spans="1:7" x14ac:dyDescent="0.25">
      <c r="A147" s="41" t="s">
        <v>2260</v>
      </c>
      <c r="B147" s="18" t="s">
        <v>2261</v>
      </c>
      <c r="C147" s="18" t="s">
        <v>271</v>
      </c>
      <c r="D147" s="7">
        <v>1000000</v>
      </c>
      <c r="E147" s="8">
        <v>999.61</v>
      </c>
      <c r="F147" s="9">
        <v>7.8840000000000004E-3</v>
      </c>
      <c r="G147" s="56">
        <v>7.8599000000000002E-2</v>
      </c>
    </row>
    <row r="148" spans="1:7" x14ac:dyDescent="0.25">
      <c r="A148" s="41" t="s">
        <v>2262</v>
      </c>
      <c r="B148" s="18" t="s">
        <v>2263</v>
      </c>
      <c r="C148" s="18" t="s">
        <v>271</v>
      </c>
      <c r="D148" s="7">
        <v>500000</v>
      </c>
      <c r="E148" s="8">
        <v>499.41</v>
      </c>
      <c r="F148" s="9">
        <v>3.9389999999999998E-3</v>
      </c>
      <c r="G148" s="56">
        <v>7.9799999999999996E-2</v>
      </c>
    </row>
    <row r="149" spans="1:7" x14ac:dyDescent="0.25">
      <c r="A149" s="41" t="s">
        <v>1007</v>
      </c>
      <c r="B149" s="18" t="s">
        <v>1008</v>
      </c>
      <c r="C149" s="18" t="s">
        <v>271</v>
      </c>
      <c r="D149" s="7">
        <v>500000</v>
      </c>
      <c r="E149" s="8">
        <v>497.74</v>
      </c>
      <c r="F149" s="9">
        <v>3.9259999999999998E-3</v>
      </c>
      <c r="G149" s="56">
        <v>7.7200000000000005E-2</v>
      </c>
    </row>
    <row r="150" spans="1:7" x14ac:dyDescent="0.25">
      <c r="A150" s="41" t="s">
        <v>2264</v>
      </c>
      <c r="B150" s="18" t="s">
        <v>2265</v>
      </c>
      <c r="C150" s="18" t="s">
        <v>271</v>
      </c>
      <c r="D150" s="7">
        <v>500000</v>
      </c>
      <c r="E150" s="8">
        <v>484.41</v>
      </c>
      <c r="F150" s="9">
        <v>3.82E-3</v>
      </c>
      <c r="G150" s="56">
        <v>8.1420999999999993E-2</v>
      </c>
    </row>
    <row r="151" spans="1:7" x14ac:dyDescent="0.25">
      <c r="A151" s="57" t="s">
        <v>130</v>
      </c>
      <c r="B151" s="19"/>
      <c r="C151" s="19"/>
      <c r="D151" s="10"/>
      <c r="E151" s="21">
        <v>37973.99</v>
      </c>
      <c r="F151" s="22">
        <v>0.299485</v>
      </c>
      <c r="G151" s="58"/>
    </row>
    <row r="152" spans="1:7" x14ac:dyDescent="0.25">
      <c r="A152" s="41"/>
      <c r="B152" s="18"/>
      <c r="C152" s="18"/>
      <c r="D152" s="7"/>
      <c r="E152" s="8"/>
      <c r="F152" s="9"/>
      <c r="G152" s="56"/>
    </row>
    <row r="153" spans="1:7" x14ac:dyDescent="0.25">
      <c r="A153" s="57" t="s">
        <v>131</v>
      </c>
      <c r="B153" s="18"/>
      <c r="C153" s="18"/>
      <c r="D153" s="7"/>
      <c r="E153" s="8"/>
      <c r="F153" s="9"/>
      <c r="G153" s="56"/>
    </row>
    <row r="154" spans="1:7" x14ac:dyDescent="0.25">
      <c r="A154" s="41" t="s">
        <v>686</v>
      </c>
      <c r="B154" s="18" t="s">
        <v>687</v>
      </c>
      <c r="C154" s="18" t="s">
        <v>134</v>
      </c>
      <c r="D154" s="7">
        <v>11000000</v>
      </c>
      <c r="E154" s="8">
        <v>11354.23</v>
      </c>
      <c r="F154" s="9">
        <v>8.9548000000000003E-2</v>
      </c>
      <c r="G154" s="56">
        <v>6.8609083959999997E-2</v>
      </c>
    </row>
    <row r="155" spans="1:7" x14ac:dyDescent="0.25">
      <c r="A155" s="41" t="s">
        <v>647</v>
      </c>
      <c r="B155" s="18" t="s">
        <v>648</v>
      </c>
      <c r="C155" s="18" t="s">
        <v>134</v>
      </c>
      <c r="D155" s="7">
        <v>7500000</v>
      </c>
      <c r="E155" s="8">
        <v>7420.43</v>
      </c>
      <c r="F155" s="9">
        <v>5.8522999999999999E-2</v>
      </c>
      <c r="G155" s="56">
        <v>6.8371338020000005E-2</v>
      </c>
    </row>
    <row r="156" spans="1:7" x14ac:dyDescent="0.25">
      <c r="A156" s="41" t="s">
        <v>729</v>
      </c>
      <c r="B156" s="18" t="s">
        <v>730</v>
      </c>
      <c r="C156" s="18" t="s">
        <v>134</v>
      </c>
      <c r="D156" s="7">
        <v>6500000</v>
      </c>
      <c r="E156" s="8">
        <v>6613.08</v>
      </c>
      <c r="F156" s="9">
        <v>5.2156000000000001E-2</v>
      </c>
      <c r="G156" s="56">
        <v>6.7749189079999994E-2</v>
      </c>
    </row>
    <row r="157" spans="1:7" x14ac:dyDescent="0.25">
      <c r="A157" s="41" t="s">
        <v>750</v>
      </c>
      <c r="B157" s="18" t="s">
        <v>751</v>
      </c>
      <c r="C157" s="18" t="s">
        <v>134</v>
      </c>
      <c r="D157" s="7">
        <v>4000000</v>
      </c>
      <c r="E157" s="8">
        <v>4048.11</v>
      </c>
      <c r="F157" s="9">
        <v>3.1926999999999997E-2</v>
      </c>
      <c r="G157" s="56">
        <v>6.7818422609000006E-2</v>
      </c>
    </row>
    <row r="158" spans="1:7" x14ac:dyDescent="0.25">
      <c r="A158" s="57" t="s">
        <v>130</v>
      </c>
      <c r="B158" s="19"/>
      <c r="C158" s="19"/>
      <c r="D158" s="10"/>
      <c r="E158" s="21">
        <v>29435.85</v>
      </c>
      <c r="F158" s="22">
        <v>0.232154</v>
      </c>
      <c r="G158" s="58"/>
    </row>
    <row r="159" spans="1:7" x14ac:dyDescent="0.25">
      <c r="A159" s="41"/>
      <c r="B159" s="18"/>
      <c r="C159" s="18"/>
      <c r="D159" s="7"/>
      <c r="E159" s="8"/>
      <c r="F159" s="9"/>
      <c r="G159" s="56"/>
    </row>
    <row r="160" spans="1:7" x14ac:dyDescent="0.25">
      <c r="A160" s="57" t="s">
        <v>140</v>
      </c>
      <c r="B160" s="18"/>
      <c r="C160" s="18"/>
      <c r="D160" s="7"/>
      <c r="E160" s="8"/>
      <c r="F160" s="9"/>
      <c r="G160" s="56"/>
    </row>
    <row r="161" spans="1:7" x14ac:dyDescent="0.25">
      <c r="A161" s="57" t="s">
        <v>130</v>
      </c>
      <c r="B161" s="18"/>
      <c r="C161" s="18"/>
      <c r="D161" s="7"/>
      <c r="E161" s="23" t="s">
        <v>127</v>
      </c>
      <c r="F161" s="24" t="s">
        <v>127</v>
      </c>
      <c r="G161" s="56"/>
    </row>
    <row r="162" spans="1:7" x14ac:dyDescent="0.25">
      <c r="A162" s="41"/>
      <c r="B162" s="18"/>
      <c r="C162" s="18"/>
      <c r="D162" s="7"/>
      <c r="E162" s="8"/>
      <c r="F162" s="9"/>
      <c r="G162" s="56"/>
    </row>
    <row r="163" spans="1:7" x14ac:dyDescent="0.25">
      <c r="A163" s="57" t="s">
        <v>141</v>
      </c>
      <c r="B163" s="18"/>
      <c r="C163" s="18"/>
      <c r="D163" s="7"/>
      <c r="E163" s="8"/>
      <c r="F163" s="9"/>
      <c r="G163" s="56"/>
    </row>
    <row r="164" spans="1:7" x14ac:dyDescent="0.25">
      <c r="A164" s="57" t="s">
        <v>130</v>
      </c>
      <c r="B164" s="18"/>
      <c r="C164" s="18"/>
      <c r="D164" s="7"/>
      <c r="E164" s="23" t="s">
        <v>127</v>
      </c>
      <c r="F164" s="24" t="s">
        <v>127</v>
      </c>
      <c r="G164" s="56"/>
    </row>
    <row r="165" spans="1:7" x14ac:dyDescent="0.25">
      <c r="A165" s="41"/>
      <c r="B165" s="18"/>
      <c r="C165" s="18"/>
      <c r="D165" s="7"/>
      <c r="E165" s="8"/>
      <c r="F165" s="9"/>
      <c r="G165" s="56"/>
    </row>
    <row r="166" spans="1:7" x14ac:dyDescent="0.25">
      <c r="A166" s="59" t="s">
        <v>142</v>
      </c>
      <c r="B166" s="38"/>
      <c r="C166" s="38"/>
      <c r="D166" s="39"/>
      <c r="E166" s="21">
        <v>67409.84</v>
      </c>
      <c r="F166" s="22">
        <v>0.53164599999999995</v>
      </c>
      <c r="G166" s="58"/>
    </row>
    <row r="167" spans="1:7" x14ac:dyDescent="0.25">
      <c r="A167" s="41"/>
      <c r="B167" s="18"/>
      <c r="C167" s="18"/>
      <c r="D167" s="7"/>
      <c r="E167" s="8"/>
      <c r="F167" s="9"/>
      <c r="G167" s="56"/>
    </row>
    <row r="168" spans="1:7" x14ac:dyDescent="0.25">
      <c r="A168" s="57" t="s">
        <v>2266</v>
      </c>
      <c r="B168" s="19"/>
      <c r="C168" s="19"/>
      <c r="D168" s="10"/>
      <c r="E168" s="28"/>
      <c r="F168" s="11"/>
      <c r="G168" s="56"/>
    </row>
    <row r="169" spans="1:7" x14ac:dyDescent="0.25">
      <c r="A169" s="57" t="s">
        <v>2267</v>
      </c>
      <c r="B169" s="19"/>
      <c r="C169" s="19"/>
      <c r="D169" s="10"/>
      <c r="E169" s="28"/>
      <c r="F169" s="11"/>
      <c r="G169" s="56"/>
    </row>
    <row r="170" spans="1:7" x14ac:dyDescent="0.25">
      <c r="A170" s="73" t="s">
        <v>2268</v>
      </c>
      <c r="B170" s="18" t="s">
        <v>2269</v>
      </c>
      <c r="C170" s="18"/>
      <c r="D170" s="7">
        <v>12960</v>
      </c>
      <c r="E170" s="8">
        <v>11603.995199999999</v>
      </c>
      <c r="F170" s="9">
        <f>E170/E186</f>
        <v>9.1518228413314279E-2</v>
      </c>
      <c r="G170" s="56"/>
    </row>
    <row r="171" spans="1:7" x14ac:dyDescent="0.25">
      <c r="A171" s="57" t="s">
        <v>130</v>
      </c>
      <c r="B171" s="19"/>
      <c r="C171" s="19"/>
      <c r="D171" s="10"/>
      <c r="E171" s="21">
        <f>SUM(E170)</f>
        <v>11603.995199999999</v>
      </c>
      <c r="F171" s="22">
        <f>SUM(F170)</f>
        <v>9.1518228413314279E-2</v>
      </c>
      <c r="G171" s="56"/>
    </row>
    <row r="172" spans="1:7" x14ac:dyDescent="0.25">
      <c r="A172" s="57"/>
      <c r="B172" s="19"/>
      <c r="C172" s="19"/>
      <c r="D172" s="10"/>
      <c r="E172" s="28"/>
      <c r="F172" s="11"/>
      <c r="G172" s="56"/>
    </row>
    <row r="173" spans="1:7" x14ac:dyDescent="0.25">
      <c r="A173" s="57" t="s">
        <v>2270</v>
      </c>
      <c r="B173" s="19"/>
      <c r="C173" s="19"/>
      <c r="D173" s="10"/>
      <c r="E173" s="28"/>
      <c r="F173" s="11"/>
      <c r="G173" s="56"/>
    </row>
    <row r="174" spans="1:7" x14ac:dyDescent="0.25">
      <c r="A174" s="41" t="s">
        <v>2271</v>
      </c>
      <c r="B174" s="18" t="s">
        <v>2272</v>
      </c>
      <c r="C174" s="19"/>
      <c r="D174" s="7">
        <v>3500</v>
      </c>
      <c r="E174" s="8">
        <v>2626.7849999999999</v>
      </c>
      <c r="F174" s="9">
        <f>E174/E186</f>
        <v>2.0716891508423558E-2</v>
      </c>
      <c r="G174" s="56"/>
    </row>
    <row r="175" spans="1:7" x14ac:dyDescent="0.25">
      <c r="A175" s="57" t="s">
        <v>130</v>
      </c>
      <c r="B175" s="19"/>
      <c r="C175" s="19"/>
      <c r="D175" s="10"/>
      <c r="E175" s="21">
        <f>SUM(E174)</f>
        <v>2626.7849999999999</v>
      </c>
      <c r="F175" s="22">
        <f>SUM(F174)</f>
        <v>2.0716891508423558E-2</v>
      </c>
      <c r="G175" s="56"/>
    </row>
    <row r="176" spans="1:7" x14ac:dyDescent="0.25">
      <c r="A176" s="57"/>
      <c r="B176" s="19"/>
      <c r="C176" s="19"/>
      <c r="D176" s="10"/>
      <c r="E176" s="28"/>
      <c r="F176" s="11"/>
      <c r="G176" s="56"/>
    </row>
    <row r="177" spans="1:8" x14ac:dyDescent="0.25">
      <c r="A177" s="59" t="s">
        <v>142</v>
      </c>
      <c r="B177" s="38"/>
      <c r="C177" s="38"/>
      <c r="D177" s="39"/>
      <c r="E177" s="21">
        <f>E171+E175</f>
        <v>14230.780199999999</v>
      </c>
      <c r="F177" s="22">
        <f>F175+F171</f>
        <v>0.11223511992173783</v>
      </c>
      <c r="G177" s="56"/>
    </row>
    <row r="178" spans="1:8" x14ac:dyDescent="0.25">
      <c r="A178" s="41"/>
      <c r="B178" s="18"/>
      <c r="C178" s="18"/>
      <c r="D178" s="7"/>
      <c r="E178" s="8"/>
      <c r="F178" s="9"/>
      <c r="G178" s="56"/>
    </row>
    <row r="179" spans="1:8" x14ac:dyDescent="0.25">
      <c r="A179" s="57" t="s">
        <v>216</v>
      </c>
      <c r="B179" s="18"/>
      <c r="C179" s="18"/>
      <c r="D179" s="7"/>
      <c r="E179" s="8"/>
      <c r="F179" s="9"/>
      <c r="G179" s="56"/>
    </row>
    <row r="180" spans="1:8" x14ac:dyDescent="0.25">
      <c r="A180" s="41" t="s">
        <v>217</v>
      </c>
      <c r="B180" s="18"/>
      <c r="C180" s="18"/>
      <c r="D180" s="7"/>
      <c r="E180" s="8">
        <v>3375.38</v>
      </c>
      <c r="F180" s="9">
        <v>2.6620999999999999E-2</v>
      </c>
      <c r="G180" s="56">
        <v>6.6513000000000003E-2</v>
      </c>
    </row>
    <row r="181" spans="1:8" x14ac:dyDescent="0.25">
      <c r="A181" s="57" t="s">
        <v>130</v>
      </c>
      <c r="B181" s="19"/>
      <c r="C181" s="19"/>
      <c r="D181" s="10"/>
      <c r="E181" s="21">
        <v>3375.38</v>
      </c>
      <c r="F181" s="22">
        <v>2.6620000000000001E-2</v>
      </c>
      <c r="G181" s="58"/>
    </row>
    <row r="182" spans="1:8" x14ac:dyDescent="0.25">
      <c r="A182" s="41"/>
      <c r="B182" s="18"/>
      <c r="C182" s="18"/>
      <c r="D182" s="7"/>
      <c r="E182" s="8"/>
      <c r="F182" s="9"/>
      <c r="G182" s="56"/>
    </row>
    <row r="183" spans="1:8" x14ac:dyDescent="0.25">
      <c r="A183" s="59" t="s">
        <v>142</v>
      </c>
      <c r="B183" s="38"/>
      <c r="C183" s="38"/>
      <c r="D183" s="39"/>
      <c r="E183" s="21">
        <v>3375.38</v>
      </c>
      <c r="F183" s="22">
        <v>2.6620999999999999E-2</v>
      </c>
      <c r="G183" s="58"/>
    </row>
    <row r="184" spans="1:8" x14ac:dyDescent="0.25">
      <c r="A184" s="41" t="s">
        <v>218</v>
      </c>
      <c r="B184" s="18"/>
      <c r="C184" s="18"/>
      <c r="D184" s="7"/>
      <c r="E184" s="8">
        <v>1520.6734951000001</v>
      </c>
      <c r="F184" s="9">
        <v>1.1993E-2</v>
      </c>
      <c r="G184" s="56"/>
    </row>
    <row r="185" spans="1:8" x14ac:dyDescent="0.25">
      <c r="A185" s="41" t="s">
        <v>219</v>
      </c>
      <c r="B185" s="18"/>
      <c r="C185" s="18"/>
      <c r="D185" s="7"/>
      <c r="E185" s="8">
        <f>E186-E184-E183-E177-E166-E68</f>
        <v>979.36630490000971</v>
      </c>
      <c r="F185" s="9">
        <f>F186-F184-F183-F177-F166-F68</f>
        <v>7.7248800782621641E-3</v>
      </c>
      <c r="G185" s="56">
        <v>6.6513000000000003E-2</v>
      </c>
      <c r="H185" s="40"/>
    </row>
    <row r="186" spans="1:8" x14ac:dyDescent="0.25">
      <c r="A186" s="60" t="s">
        <v>220</v>
      </c>
      <c r="B186" s="20"/>
      <c r="C186" s="20"/>
      <c r="D186" s="14"/>
      <c r="E186" s="15">
        <v>126794.36</v>
      </c>
      <c r="F186" s="16">
        <v>1</v>
      </c>
      <c r="G186" s="61"/>
      <c r="H186" s="40"/>
    </row>
    <row r="187" spans="1:8" x14ac:dyDescent="0.25">
      <c r="A187" s="42"/>
      <c r="G187" s="48"/>
    </row>
    <row r="188" spans="1:8" x14ac:dyDescent="0.25">
      <c r="A188" s="62" t="s">
        <v>1764</v>
      </c>
      <c r="G188" s="48"/>
    </row>
    <row r="189" spans="1:8" x14ac:dyDescent="0.25">
      <c r="A189" s="62" t="s">
        <v>222</v>
      </c>
      <c r="G189" s="48"/>
    </row>
    <row r="190" spans="1:8" x14ac:dyDescent="0.25">
      <c r="A190" s="62"/>
      <c r="G190" s="48"/>
    </row>
    <row r="191" spans="1:8" x14ac:dyDescent="0.25">
      <c r="A191" t="s">
        <v>223</v>
      </c>
      <c r="G191" s="48"/>
    </row>
    <row r="192" spans="1:8" ht="45" customHeight="1" x14ac:dyDescent="0.25">
      <c r="A192" s="75" t="s">
        <v>224</v>
      </c>
      <c r="B192" s="76" t="s">
        <v>2273</v>
      </c>
      <c r="G192" s="48"/>
    </row>
    <row r="193" spans="1:7" ht="30" customHeight="1" x14ac:dyDescent="0.25">
      <c r="A193" s="75" t="s">
        <v>226</v>
      </c>
      <c r="B193" s="76" t="s">
        <v>2274</v>
      </c>
      <c r="G193" s="48"/>
    </row>
    <row r="194" spans="1:7" x14ac:dyDescent="0.25">
      <c r="A194" s="75"/>
      <c r="B194" s="75"/>
      <c r="G194" s="48"/>
    </row>
    <row r="195" spans="1:7" x14ac:dyDescent="0.25">
      <c r="A195" s="75" t="s">
        <v>228</v>
      </c>
      <c r="B195" s="77">
        <v>7.3556605613347674</v>
      </c>
      <c r="G195" s="48"/>
    </row>
    <row r="196" spans="1:7" x14ac:dyDescent="0.25">
      <c r="A196" s="75"/>
      <c r="B196" s="75"/>
      <c r="G196" s="48"/>
    </row>
    <row r="197" spans="1:7" x14ac:dyDescent="0.25">
      <c r="A197" s="75" t="s">
        <v>229</v>
      </c>
      <c r="B197" s="78">
        <v>3.3769</v>
      </c>
      <c r="G197" s="48"/>
    </row>
    <row r="198" spans="1:7" x14ac:dyDescent="0.25">
      <c r="A198" s="75" t="s">
        <v>230</v>
      </c>
      <c r="B198" s="78">
        <v>4.0358780549626596</v>
      </c>
      <c r="G198" s="48"/>
    </row>
    <row r="199" spans="1:7" x14ac:dyDescent="0.25">
      <c r="A199" s="75"/>
      <c r="B199" s="75"/>
      <c r="G199" s="48"/>
    </row>
    <row r="200" spans="1:7" x14ac:dyDescent="0.25">
      <c r="A200" s="75" t="s">
        <v>231</v>
      </c>
      <c r="B200" s="79">
        <v>45565</v>
      </c>
      <c r="G200" s="48"/>
    </row>
    <row r="201" spans="1:7" x14ac:dyDescent="0.25">
      <c r="A201" s="62"/>
      <c r="G201" s="48"/>
    </row>
    <row r="202" spans="1:7" x14ac:dyDescent="0.25">
      <c r="A202" s="42"/>
      <c r="G202" s="48"/>
    </row>
    <row r="203" spans="1:7" x14ac:dyDescent="0.25">
      <c r="A203" s="62" t="s">
        <v>232</v>
      </c>
      <c r="G203" s="48"/>
    </row>
    <row r="204" spans="1:7" x14ac:dyDescent="0.25">
      <c r="A204" s="43" t="s">
        <v>233</v>
      </c>
      <c r="B204" s="3" t="s">
        <v>127</v>
      </c>
      <c r="G204" s="48"/>
    </row>
    <row r="205" spans="1:7" x14ac:dyDescent="0.25">
      <c r="A205" s="42" t="s">
        <v>234</v>
      </c>
      <c r="G205" s="48"/>
    </row>
    <row r="206" spans="1:7" x14ac:dyDescent="0.25">
      <c r="A206" s="42" t="s">
        <v>235</v>
      </c>
      <c r="B206" s="3" t="s">
        <v>236</v>
      </c>
      <c r="C206" s="3" t="s">
        <v>236</v>
      </c>
      <c r="G206" s="48"/>
    </row>
    <row r="207" spans="1:7" x14ac:dyDescent="0.25">
      <c r="A207" s="42"/>
      <c r="B207" s="63">
        <v>45382</v>
      </c>
      <c r="C207" s="63">
        <v>45565</v>
      </c>
      <c r="G207" s="48"/>
    </row>
    <row r="208" spans="1:7" x14ac:dyDescent="0.25">
      <c r="A208" s="42" t="s">
        <v>745</v>
      </c>
      <c r="B208">
        <v>10.577299999999999</v>
      </c>
      <c r="C208">
        <v>11.041600000000001</v>
      </c>
      <c r="E208" s="2"/>
      <c r="G208" s="64"/>
    </row>
    <row r="209" spans="1:7" x14ac:dyDescent="0.25">
      <c r="A209" s="42" t="s">
        <v>241</v>
      </c>
      <c r="B209">
        <v>10.577299999999999</v>
      </c>
      <c r="C209">
        <v>11.041600000000001</v>
      </c>
      <c r="E209" s="2"/>
      <c r="G209" s="64"/>
    </row>
    <row r="210" spans="1:7" x14ac:dyDescent="0.25">
      <c r="A210" s="42" t="s">
        <v>746</v>
      </c>
      <c r="B210">
        <v>10.5505</v>
      </c>
      <c r="C210">
        <v>10.9971</v>
      </c>
      <c r="E210" s="2"/>
      <c r="G210" s="64"/>
    </row>
    <row r="211" spans="1:7" x14ac:dyDescent="0.25">
      <c r="A211" s="42" t="s">
        <v>710</v>
      </c>
      <c r="B211">
        <v>10.5505</v>
      </c>
      <c r="C211">
        <v>10.9971</v>
      </c>
      <c r="E211" s="2"/>
      <c r="G211" s="64"/>
    </row>
    <row r="212" spans="1:7" x14ac:dyDescent="0.25">
      <c r="A212" s="42"/>
      <c r="G212" s="48"/>
    </row>
    <row r="213" spans="1:7" x14ac:dyDescent="0.25">
      <c r="A213" s="42" t="s">
        <v>251</v>
      </c>
      <c r="B213" s="3" t="s">
        <v>127</v>
      </c>
      <c r="G213" s="48"/>
    </row>
    <row r="214" spans="1:7" x14ac:dyDescent="0.25">
      <c r="A214" s="42" t="s">
        <v>252</v>
      </c>
      <c r="B214" s="3" t="s">
        <v>127</v>
      </c>
      <c r="G214" s="48"/>
    </row>
    <row r="215" spans="1:7" x14ac:dyDescent="0.25">
      <c r="A215" s="43" t="s">
        <v>253</v>
      </c>
      <c r="B215" s="3" t="s">
        <v>127</v>
      </c>
      <c r="G215" s="48"/>
    </row>
    <row r="216" spans="1:7" x14ac:dyDescent="0.25">
      <c r="A216" s="43" t="s">
        <v>254</v>
      </c>
      <c r="B216" s="3" t="s">
        <v>127</v>
      </c>
      <c r="G216" s="48"/>
    </row>
    <row r="217" spans="1:7" x14ac:dyDescent="0.25">
      <c r="A217" s="42" t="s">
        <v>1259</v>
      </c>
      <c r="B217" s="65">
        <v>6.9917999999999996</v>
      </c>
      <c r="G217" s="48"/>
    </row>
    <row r="218" spans="1:7" ht="30" customHeight="1" x14ac:dyDescent="0.25">
      <c r="A218" s="43" t="s">
        <v>256</v>
      </c>
      <c r="B218" s="3">
        <v>0</v>
      </c>
      <c r="G218" s="48"/>
    </row>
    <row r="219" spans="1:7" ht="30" customHeight="1" x14ac:dyDescent="0.25">
      <c r="A219" s="43" t="s">
        <v>257</v>
      </c>
      <c r="B219" s="3" t="s">
        <v>127</v>
      </c>
      <c r="G219" s="48"/>
    </row>
    <row r="220" spans="1:7" ht="30" customHeight="1" x14ac:dyDescent="0.25">
      <c r="A220" s="43" t="s">
        <v>258</v>
      </c>
      <c r="B220" s="3" t="s">
        <v>127</v>
      </c>
      <c r="G220" s="48"/>
    </row>
    <row r="221" spans="1:7" x14ac:dyDescent="0.25">
      <c r="A221" s="42" t="s">
        <v>259</v>
      </c>
      <c r="B221" s="3" t="s">
        <v>127</v>
      </c>
      <c r="G221" s="48"/>
    </row>
    <row r="222" spans="1:7" ht="15.75" customHeight="1" thickBot="1" x14ac:dyDescent="0.3">
      <c r="A222" s="66" t="s">
        <v>260</v>
      </c>
      <c r="B222" s="67" t="s">
        <v>127</v>
      </c>
      <c r="C222" s="68"/>
      <c r="D222" s="68"/>
      <c r="E222" s="68"/>
      <c r="F222" s="68"/>
      <c r="G222" s="69"/>
    </row>
    <row r="224" spans="1:7" ht="69.95" customHeight="1" x14ac:dyDescent="0.25">
      <c r="A224" s="128" t="s">
        <v>261</v>
      </c>
      <c r="B224" s="128" t="s">
        <v>262</v>
      </c>
      <c r="C224" s="128" t="s">
        <v>5</v>
      </c>
      <c r="D224" s="128" t="s">
        <v>6</v>
      </c>
    </row>
    <row r="225" spans="1:4" ht="69.95" customHeight="1" x14ac:dyDescent="0.25">
      <c r="A225" s="128" t="s">
        <v>2273</v>
      </c>
      <c r="B225" s="128"/>
      <c r="C225" s="128" t="s">
        <v>75</v>
      </c>
      <c r="D225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55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2275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2276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1263</v>
      </c>
      <c r="B10" s="18" t="s">
        <v>1264</v>
      </c>
      <c r="C10" s="18" t="s">
        <v>1189</v>
      </c>
      <c r="D10" s="7">
        <v>504157</v>
      </c>
      <c r="E10" s="8">
        <v>8732.25</v>
      </c>
      <c r="F10" s="9">
        <v>3.4799999999999998E-2</v>
      </c>
      <c r="G10" s="56"/>
    </row>
    <row r="11" spans="1:8" x14ac:dyDescent="0.25">
      <c r="A11" s="41" t="s">
        <v>1187</v>
      </c>
      <c r="B11" s="18" t="s">
        <v>1188</v>
      </c>
      <c r="C11" s="18" t="s">
        <v>1189</v>
      </c>
      <c r="D11" s="7">
        <v>585404</v>
      </c>
      <c r="E11" s="8">
        <v>7452.19</v>
      </c>
      <c r="F11" s="9">
        <v>2.9700000000000001E-2</v>
      </c>
      <c r="G11" s="56"/>
    </row>
    <row r="12" spans="1:8" x14ac:dyDescent="0.25">
      <c r="A12" s="41" t="s">
        <v>1276</v>
      </c>
      <c r="B12" s="18" t="s">
        <v>1277</v>
      </c>
      <c r="C12" s="18" t="s">
        <v>1267</v>
      </c>
      <c r="D12" s="7">
        <v>361288</v>
      </c>
      <c r="E12" s="8">
        <v>6776.32</v>
      </c>
      <c r="F12" s="9">
        <v>2.7E-2</v>
      </c>
      <c r="G12" s="56"/>
    </row>
    <row r="13" spans="1:8" x14ac:dyDescent="0.25">
      <c r="A13" s="41" t="s">
        <v>1373</v>
      </c>
      <c r="B13" s="18" t="s">
        <v>1374</v>
      </c>
      <c r="C13" s="18" t="s">
        <v>1267</v>
      </c>
      <c r="D13" s="7">
        <v>110912</v>
      </c>
      <c r="E13" s="8">
        <v>6045.15</v>
      </c>
      <c r="F13" s="9">
        <v>2.41E-2</v>
      </c>
      <c r="G13" s="56"/>
    </row>
    <row r="14" spans="1:8" x14ac:dyDescent="0.25">
      <c r="A14" s="41" t="s">
        <v>1874</v>
      </c>
      <c r="B14" s="18" t="s">
        <v>1875</v>
      </c>
      <c r="C14" s="18" t="s">
        <v>1249</v>
      </c>
      <c r="D14" s="7">
        <v>895291</v>
      </c>
      <c r="E14" s="8">
        <v>5198.51</v>
      </c>
      <c r="F14" s="9">
        <v>2.07E-2</v>
      </c>
      <c r="G14" s="56"/>
    </row>
    <row r="15" spans="1:8" x14ac:dyDescent="0.25">
      <c r="A15" s="41" t="s">
        <v>1327</v>
      </c>
      <c r="B15" s="18" t="s">
        <v>1328</v>
      </c>
      <c r="C15" s="18" t="s">
        <v>1329</v>
      </c>
      <c r="D15" s="7">
        <v>65738</v>
      </c>
      <c r="E15" s="8">
        <v>4979.42</v>
      </c>
      <c r="F15" s="9">
        <v>1.9800000000000002E-2</v>
      </c>
      <c r="G15" s="56"/>
    </row>
    <row r="16" spans="1:8" x14ac:dyDescent="0.25">
      <c r="A16" s="41" t="s">
        <v>1201</v>
      </c>
      <c r="B16" s="18" t="s">
        <v>1202</v>
      </c>
      <c r="C16" s="18" t="s">
        <v>1203</v>
      </c>
      <c r="D16" s="7">
        <v>1113565</v>
      </c>
      <c r="E16" s="8">
        <v>4935.32</v>
      </c>
      <c r="F16" s="9">
        <v>1.9599999999999999E-2</v>
      </c>
      <c r="G16" s="56"/>
    </row>
    <row r="17" spans="1:7" x14ac:dyDescent="0.25">
      <c r="A17" s="41" t="s">
        <v>1933</v>
      </c>
      <c r="B17" s="18" t="s">
        <v>1934</v>
      </c>
      <c r="C17" s="18" t="s">
        <v>1394</v>
      </c>
      <c r="D17" s="7">
        <v>210438</v>
      </c>
      <c r="E17" s="8">
        <v>4304.3999999999996</v>
      </c>
      <c r="F17" s="9">
        <v>1.7100000000000001E-2</v>
      </c>
      <c r="G17" s="56"/>
    </row>
    <row r="18" spans="1:7" x14ac:dyDescent="0.25">
      <c r="A18" s="41" t="s">
        <v>1311</v>
      </c>
      <c r="B18" s="18" t="s">
        <v>1312</v>
      </c>
      <c r="C18" s="18" t="s">
        <v>1220</v>
      </c>
      <c r="D18" s="7">
        <v>29258</v>
      </c>
      <c r="E18" s="8">
        <v>4038.47</v>
      </c>
      <c r="F18" s="9">
        <v>1.61E-2</v>
      </c>
      <c r="G18" s="56"/>
    </row>
    <row r="19" spans="1:7" x14ac:dyDescent="0.25">
      <c r="A19" s="41" t="s">
        <v>1924</v>
      </c>
      <c r="B19" s="18" t="s">
        <v>1925</v>
      </c>
      <c r="C19" s="18" t="s">
        <v>1200</v>
      </c>
      <c r="D19" s="7">
        <v>433546</v>
      </c>
      <c r="E19" s="8">
        <v>3995.99</v>
      </c>
      <c r="F19" s="9">
        <v>1.5900000000000001E-2</v>
      </c>
      <c r="G19" s="56"/>
    </row>
    <row r="20" spans="1:7" x14ac:dyDescent="0.25">
      <c r="A20" s="41" t="s">
        <v>1221</v>
      </c>
      <c r="B20" s="18" t="s">
        <v>1222</v>
      </c>
      <c r="C20" s="18" t="s">
        <v>1223</v>
      </c>
      <c r="D20" s="7">
        <v>107777</v>
      </c>
      <c r="E20" s="8">
        <v>3961.4</v>
      </c>
      <c r="F20" s="9">
        <v>1.5800000000000002E-2</v>
      </c>
      <c r="G20" s="56"/>
    </row>
    <row r="21" spans="1:7" x14ac:dyDescent="0.25">
      <c r="A21" s="41" t="s">
        <v>1184</v>
      </c>
      <c r="B21" s="18" t="s">
        <v>1185</v>
      </c>
      <c r="C21" s="18" t="s">
        <v>1186</v>
      </c>
      <c r="D21" s="7">
        <v>31634</v>
      </c>
      <c r="E21" s="8">
        <v>3905.52</v>
      </c>
      <c r="F21" s="9">
        <v>1.55E-2</v>
      </c>
      <c r="G21" s="56"/>
    </row>
    <row r="22" spans="1:7" x14ac:dyDescent="0.25">
      <c r="A22" s="41" t="s">
        <v>1345</v>
      </c>
      <c r="B22" s="18" t="s">
        <v>1346</v>
      </c>
      <c r="C22" s="18" t="s">
        <v>1267</v>
      </c>
      <c r="D22" s="7">
        <v>52933</v>
      </c>
      <c r="E22" s="8">
        <v>3714.02</v>
      </c>
      <c r="F22" s="9">
        <v>1.4800000000000001E-2</v>
      </c>
      <c r="G22" s="56"/>
    </row>
    <row r="23" spans="1:7" x14ac:dyDescent="0.25">
      <c r="A23" s="41" t="s">
        <v>1905</v>
      </c>
      <c r="B23" s="18" t="s">
        <v>1906</v>
      </c>
      <c r="C23" s="18" t="s">
        <v>1283</v>
      </c>
      <c r="D23" s="7">
        <v>67027</v>
      </c>
      <c r="E23" s="8">
        <v>3533.09</v>
      </c>
      <c r="F23" s="9">
        <v>1.41E-2</v>
      </c>
      <c r="G23" s="56"/>
    </row>
    <row r="24" spans="1:7" x14ac:dyDescent="0.25">
      <c r="A24" s="41" t="s">
        <v>1436</v>
      </c>
      <c r="B24" s="18" t="s">
        <v>1437</v>
      </c>
      <c r="C24" s="18" t="s">
        <v>1231</v>
      </c>
      <c r="D24" s="7">
        <v>43839</v>
      </c>
      <c r="E24" s="8">
        <v>3531.23</v>
      </c>
      <c r="F24" s="9">
        <v>1.41E-2</v>
      </c>
      <c r="G24" s="56"/>
    </row>
    <row r="25" spans="1:7" x14ac:dyDescent="0.25">
      <c r="A25" s="41" t="s">
        <v>1181</v>
      </c>
      <c r="B25" s="18" t="s">
        <v>1182</v>
      </c>
      <c r="C25" s="18" t="s">
        <v>1183</v>
      </c>
      <c r="D25" s="7">
        <v>205596</v>
      </c>
      <c r="E25" s="8">
        <v>3514.77</v>
      </c>
      <c r="F25" s="9">
        <v>1.4E-2</v>
      </c>
      <c r="G25" s="56"/>
    </row>
    <row r="26" spans="1:7" x14ac:dyDescent="0.25">
      <c r="A26" s="41" t="s">
        <v>1363</v>
      </c>
      <c r="B26" s="18" t="s">
        <v>1364</v>
      </c>
      <c r="C26" s="18" t="s">
        <v>1283</v>
      </c>
      <c r="D26" s="7">
        <v>95201</v>
      </c>
      <c r="E26" s="8">
        <v>3405.29</v>
      </c>
      <c r="F26" s="9">
        <v>1.3599999999999999E-2</v>
      </c>
      <c r="G26" s="56"/>
    </row>
    <row r="27" spans="1:7" x14ac:dyDescent="0.25">
      <c r="A27" s="41" t="s">
        <v>1935</v>
      </c>
      <c r="B27" s="18" t="s">
        <v>1936</v>
      </c>
      <c r="C27" s="18" t="s">
        <v>1180</v>
      </c>
      <c r="D27" s="7">
        <v>277727</v>
      </c>
      <c r="E27" s="8">
        <v>3348</v>
      </c>
      <c r="F27" s="9">
        <v>1.3299999999999999E-2</v>
      </c>
      <c r="G27" s="56"/>
    </row>
    <row r="28" spans="1:7" x14ac:dyDescent="0.25">
      <c r="A28" s="41" t="s">
        <v>1397</v>
      </c>
      <c r="B28" s="18" t="s">
        <v>1398</v>
      </c>
      <c r="C28" s="18" t="s">
        <v>1399</v>
      </c>
      <c r="D28" s="7">
        <v>58096</v>
      </c>
      <c r="E28" s="8">
        <v>3288.41</v>
      </c>
      <c r="F28" s="9">
        <v>1.3100000000000001E-2</v>
      </c>
      <c r="G28" s="56"/>
    </row>
    <row r="29" spans="1:7" x14ac:dyDescent="0.25">
      <c r="A29" s="41" t="s">
        <v>1968</v>
      </c>
      <c r="B29" s="18" t="s">
        <v>1969</v>
      </c>
      <c r="C29" s="18" t="s">
        <v>1804</v>
      </c>
      <c r="D29" s="7">
        <v>58764</v>
      </c>
      <c r="E29" s="8">
        <v>3188.39</v>
      </c>
      <c r="F29" s="9">
        <v>1.2699999999999999E-2</v>
      </c>
      <c r="G29" s="56"/>
    </row>
    <row r="30" spans="1:7" x14ac:dyDescent="0.25">
      <c r="A30" s="41" t="s">
        <v>1517</v>
      </c>
      <c r="B30" s="18" t="s">
        <v>1518</v>
      </c>
      <c r="C30" s="18" t="s">
        <v>1246</v>
      </c>
      <c r="D30" s="7">
        <v>1475201</v>
      </c>
      <c r="E30" s="8">
        <v>3118.43</v>
      </c>
      <c r="F30" s="9">
        <v>1.24E-2</v>
      </c>
      <c r="G30" s="56"/>
    </row>
    <row r="31" spans="1:7" x14ac:dyDescent="0.25">
      <c r="A31" s="41" t="s">
        <v>1780</v>
      </c>
      <c r="B31" s="18" t="s">
        <v>1781</v>
      </c>
      <c r="C31" s="18" t="s">
        <v>1329</v>
      </c>
      <c r="D31" s="7">
        <v>1122950</v>
      </c>
      <c r="E31" s="8">
        <v>3069.02</v>
      </c>
      <c r="F31" s="9">
        <v>1.2200000000000001E-2</v>
      </c>
      <c r="G31" s="56"/>
    </row>
    <row r="32" spans="1:7" x14ac:dyDescent="0.25">
      <c r="A32" s="41" t="s">
        <v>1240</v>
      </c>
      <c r="B32" s="18" t="s">
        <v>1241</v>
      </c>
      <c r="C32" s="18" t="s">
        <v>1189</v>
      </c>
      <c r="D32" s="7">
        <v>383438</v>
      </c>
      <c r="E32" s="8">
        <v>3021.11</v>
      </c>
      <c r="F32" s="9">
        <v>1.2E-2</v>
      </c>
      <c r="G32" s="56"/>
    </row>
    <row r="33" spans="1:7" x14ac:dyDescent="0.25">
      <c r="A33" s="41" t="s">
        <v>1334</v>
      </c>
      <c r="B33" s="18" t="s">
        <v>1335</v>
      </c>
      <c r="C33" s="18" t="s">
        <v>1336</v>
      </c>
      <c r="D33" s="7">
        <v>571989</v>
      </c>
      <c r="E33" s="8">
        <v>2918</v>
      </c>
      <c r="F33" s="9">
        <v>1.1599999999999999E-2</v>
      </c>
      <c r="G33" s="56"/>
    </row>
    <row r="34" spans="1:7" x14ac:dyDescent="0.25">
      <c r="A34" s="41" t="s">
        <v>1216</v>
      </c>
      <c r="B34" s="18" t="s">
        <v>1217</v>
      </c>
      <c r="C34" s="18" t="s">
        <v>1186</v>
      </c>
      <c r="D34" s="7">
        <v>99245</v>
      </c>
      <c r="E34" s="8">
        <v>2818.41</v>
      </c>
      <c r="F34" s="9">
        <v>1.12E-2</v>
      </c>
      <c r="G34" s="56"/>
    </row>
    <row r="35" spans="1:7" x14ac:dyDescent="0.25">
      <c r="A35" s="41" t="s">
        <v>1405</v>
      </c>
      <c r="B35" s="18" t="s">
        <v>1406</v>
      </c>
      <c r="C35" s="18" t="s">
        <v>1267</v>
      </c>
      <c r="D35" s="7">
        <v>177378</v>
      </c>
      <c r="E35" s="8">
        <v>2797.61</v>
      </c>
      <c r="F35" s="9">
        <v>1.11E-2</v>
      </c>
      <c r="G35" s="56"/>
    </row>
    <row r="36" spans="1:7" x14ac:dyDescent="0.25">
      <c r="A36" s="41" t="s">
        <v>1972</v>
      </c>
      <c r="B36" s="18" t="s">
        <v>1973</v>
      </c>
      <c r="C36" s="18" t="s">
        <v>1180</v>
      </c>
      <c r="D36" s="7">
        <v>86455</v>
      </c>
      <c r="E36" s="8">
        <v>2767.94</v>
      </c>
      <c r="F36" s="9">
        <v>1.0999999999999999E-2</v>
      </c>
      <c r="G36" s="56"/>
    </row>
    <row r="37" spans="1:7" x14ac:dyDescent="0.25">
      <c r="A37" s="41" t="s">
        <v>2027</v>
      </c>
      <c r="B37" s="18" t="s">
        <v>2028</v>
      </c>
      <c r="C37" s="18" t="s">
        <v>1231</v>
      </c>
      <c r="D37" s="7">
        <v>20776</v>
      </c>
      <c r="E37" s="8">
        <v>2738.11</v>
      </c>
      <c r="F37" s="9">
        <v>1.09E-2</v>
      </c>
      <c r="G37" s="56"/>
    </row>
    <row r="38" spans="1:7" x14ac:dyDescent="0.25">
      <c r="A38" s="41" t="s">
        <v>1888</v>
      </c>
      <c r="B38" s="18" t="s">
        <v>1889</v>
      </c>
      <c r="C38" s="18" t="s">
        <v>1234</v>
      </c>
      <c r="D38" s="7">
        <v>61469</v>
      </c>
      <c r="E38" s="8">
        <v>2641.51</v>
      </c>
      <c r="F38" s="9">
        <v>1.0500000000000001E-2</v>
      </c>
      <c r="G38" s="56"/>
    </row>
    <row r="39" spans="1:7" x14ac:dyDescent="0.25">
      <c r="A39" s="41" t="s">
        <v>1929</v>
      </c>
      <c r="B39" s="18" t="s">
        <v>1930</v>
      </c>
      <c r="C39" s="18" t="s">
        <v>1329</v>
      </c>
      <c r="D39" s="7">
        <v>32365</v>
      </c>
      <c r="E39" s="8">
        <v>2621.79</v>
      </c>
      <c r="F39" s="9">
        <v>1.04E-2</v>
      </c>
      <c r="G39" s="56"/>
    </row>
    <row r="40" spans="1:7" x14ac:dyDescent="0.25">
      <c r="A40" s="41" t="s">
        <v>1341</v>
      </c>
      <c r="B40" s="18" t="s">
        <v>1342</v>
      </c>
      <c r="C40" s="18" t="s">
        <v>1186</v>
      </c>
      <c r="D40" s="7">
        <v>84477</v>
      </c>
      <c r="E40" s="8">
        <v>2614.48</v>
      </c>
      <c r="F40" s="9">
        <v>1.04E-2</v>
      </c>
      <c r="G40" s="56"/>
    </row>
    <row r="41" spans="1:7" x14ac:dyDescent="0.25">
      <c r="A41" s="41" t="s">
        <v>1926</v>
      </c>
      <c r="B41" s="18" t="s">
        <v>1927</v>
      </c>
      <c r="C41" s="18" t="s">
        <v>1928</v>
      </c>
      <c r="D41" s="7">
        <v>158618</v>
      </c>
      <c r="E41" s="8">
        <v>2569.5300000000002</v>
      </c>
      <c r="F41" s="9">
        <v>1.0200000000000001E-2</v>
      </c>
      <c r="G41" s="56"/>
    </row>
    <row r="42" spans="1:7" x14ac:dyDescent="0.25">
      <c r="A42" s="41" t="s">
        <v>1286</v>
      </c>
      <c r="B42" s="18" t="s">
        <v>1287</v>
      </c>
      <c r="C42" s="18" t="s">
        <v>1283</v>
      </c>
      <c r="D42" s="7">
        <v>33278</v>
      </c>
      <c r="E42" s="8">
        <v>2563.4</v>
      </c>
      <c r="F42" s="9">
        <v>1.0200000000000001E-2</v>
      </c>
      <c r="G42" s="56"/>
    </row>
    <row r="43" spans="1:7" x14ac:dyDescent="0.25">
      <c r="A43" s="41" t="s">
        <v>1375</v>
      </c>
      <c r="B43" s="18" t="s">
        <v>1376</v>
      </c>
      <c r="C43" s="18" t="s">
        <v>1283</v>
      </c>
      <c r="D43" s="7">
        <v>159103</v>
      </c>
      <c r="E43" s="8">
        <v>2558.38</v>
      </c>
      <c r="F43" s="9">
        <v>1.0200000000000001E-2</v>
      </c>
      <c r="G43" s="56"/>
    </row>
    <row r="44" spans="1:7" x14ac:dyDescent="0.25">
      <c r="A44" s="41" t="s">
        <v>2015</v>
      </c>
      <c r="B44" s="18" t="s">
        <v>2016</v>
      </c>
      <c r="C44" s="18" t="s">
        <v>1504</v>
      </c>
      <c r="D44" s="7">
        <v>455535</v>
      </c>
      <c r="E44" s="8">
        <v>2535.2800000000002</v>
      </c>
      <c r="F44" s="9">
        <v>1.01E-2</v>
      </c>
      <c r="G44" s="56"/>
    </row>
    <row r="45" spans="1:7" x14ac:dyDescent="0.25">
      <c r="A45" s="41" t="s">
        <v>1939</v>
      </c>
      <c r="B45" s="18" t="s">
        <v>1940</v>
      </c>
      <c r="C45" s="18" t="s">
        <v>1220</v>
      </c>
      <c r="D45" s="7">
        <v>108926</v>
      </c>
      <c r="E45" s="8">
        <v>2493.9699999999998</v>
      </c>
      <c r="F45" s="9">
        <v>9.9000000000000008E-3</v>
      </c>
      <c r="G45" s="56"/>
    </row>
    <row r="46" spans="1:7" x14ac:dyDescent="0.25">
      <c r="A46" s="41" t="s">
        <v>1430</v>
      </c>
      <c r="B46" s="18" t="s">
        <v>1431</v>
      </c>
      <c r="C46" s="18" t="s">
        <v>1194</v>
      </c>
      <c r="D46" s="7">
        <v>83499</v>
      </c>
      <c r="E46" s="8">
        <v>2470.15</v>
      </c>
      <c r="F46" s="9">
        <v>9.7999999999999997E-3</v>
      </c>
      <c r="G46" s="56"/>
    </row>
    <row r="47" spans="1:7" x14ac:dyDescent="0.25">
      <c r="A47" s="41" t="s">
        <v>1931</v>
      </c>
      <c r="B47" s="18" t="s">
        <v>1932</v>
      </c>
      <c r="C47" s="18" t="s">
        <v>1283</v>
      </c>
      <c r="D47" s="7">
        <v>206664</v>
      </c>
      <c r="E47" s="8">
        <v>2451.86</v>
      </c>
      <c r="F47" s="9">
        <v>9.7999999999999997E-3</v>
      </c>
      <c r="G47" s="56"/>
    </row>
    <row r="48" spans="1:7" x14ac:dyDescent="0.25">
      <c r="A48" s="41" t="s">
        <v>1409</v>
      </c>
      <c r="B48" s="18" t="s">
        <v>1410</v>
      </c>
      <c r="C48" s="18" t="s">
        <v>1267</v>
      </c>
      <c r="D48" s="7">
        <v>81430</v>
      </c>
      <c r="E48" s="8">
        <v>2451.37</v>
      </c>
      <c r="F48" s="9">
        <v>9.7999999999999997E-3</v>
      </c>
      <c r="G48" s="56"/>
    </row>
    <row r="49" spans="1:7" x14ac:dyDescent="0.25">
      <c r="A49" s="41" t="s">
        <v>1802</v>
      </c>
      <c r="B49" s="18" t="s">
        <v>1803</v>
      </c>
      <c r="C49" s="18" t="s">
        <v>1804</v>
      </c>
      <c r="D49" s="7">
        <v>211860</v>
      </c>
      <c r="E49" s="8">
        <v>2426.2199999999998</v>
      </c>
      <c r="F49" s="9">
        <v>9.7000000000000003E-3</v>
      </c>
      <c r="G49" s="56"/>
    </row>
    <row r="50" spans="1:7" x14ac:dyDescent="0.25">
      <c r="A50" s="41" t="s">
        <v>2277</v>
      </c>
      <c r="B50" s="18" t="s">
        <v>2278</v>
      </c>
      <c r="C50" s="18" t="s">
        <v>1399</v>
      </c>
      <c r="D50" s="7">
        <v>167145</v>
      </c>
      <c r="E50" s="8">
        <v>2402.04</v>
      </c>
      <c r="F50" s="9">
        <v>9.5999999999999992E-3</v>
      </c>
      <c r="G50" s="56"/>
    </row>
    <row r="51" spans="1:7" x14ac:dyDescent="0.25">
      <c r="A51" s="41" t="s">
        <v>1770</v>
      </c>
      <c r="B51" s="18" t="s">
        <v>1771</v>
      </c>
      <c r="C51" s="18" t="s">
        <v>1319</v>
      </c>
      <c r="D51" s="7">
        <v>167973</v>
      </c>
      <c r="E51" s="8">
        <v>2380.2600000000002</v>
      </c>
      <c r="F51" s="9">
        <v>9.4999999999999998E-3</v>
      </c>
      <c r="G51" s="56"/>
    </row>
    <row r="52" spans="1:7" x14ac:dyDescent="0.25">
      <c r="A52" s="41" t="s">
        <v>1242</v>
      </c>
      <c r="B52" s="18" t="s">
        <v>1243</v>
      </c>
      <c r="C52" s="18" t="s">
        <v>1189</v>
      </c>
      <c r="D52" s="7">
        <v>188968</v>
      </c>
      <c r="E52" s="8">
        <v>2328.46</v>
      </c>
      <c r="F52" s="9">
        <v>9.2999999999999992E-3</v>
      </c>
      <c r="G52" s="56"/>
    </row>
    <row r="53" spans="1:7" x14ac:dyDescent="0.25">
      <c r="A53" s="41" t="s">
        <v>2005</v>
      </c>
      <c r="B53" s="18" t="s">
        <v>2006</v>
      </c>
      <c r="C53" s="18" t="s">
        <v>1391</v>
      </c>
      <c r="D53" s="7">
        <v>128335</v>
      </c>
      <c r="E53" s="8">
        <v>2302.71</v>
      </c>
      <c r="F53" s="9">
        <v>9.1999999999999998E-3</v>
      </c>
      <c r="G53" s="56"/>
    </row>
    <row r="54" spans="1:7" x14ac:dyDescent="0.25">
      <c r="A54" s="41" t="s">
        <v>1206</v>
      </c>
      <c r="B54" s="18" t="s">
        <v>1207</v>
      </c>
      <c r="C54" s="18" t="s">
        <v>1208</v>
      </c>
      <c r="D54" s="7">
        <v>77898</v>
      </c>
      <c r="E54" s="8">
        <v>2300.44</v>
      </c>
      <c r="F54" s="9">
        <v>9.1999999999999998E-3</v>
      </c>
      <c r="G54" s="56"/>
    </row>
    <row r="55" spans="1:7" x14ac:dyDescent="0.25">
      <c r="A55" s="41" t="s">
        <v>1178</v>
      </c>
      <c r="B55" s="18" t="s">
        <v>1179</v>
      </c>
      <c r="C55" s="18" t="s">
        <v>1180</v>
      </c>
      <c r="D55" s="7">
        <v>118054</v>
      </c>
      <c r="E55" s="8">
        <v>2274.5500000000002</v>
      </c>
      <c r="F55" s="9">
        <v>9.1000000000000004E-3</v>
      </c>
      <c r="G55" s="56"/>
    </row>
    <row r="56" spans="1:7" x14ac:dyDescent="0.25">
      <c r="A56" s="41" t="s">
        <v>1941</v>
      </c>
      <c r="B56" s="18" t="s">
        <v>1942</v>
      </c>
      <c r="C56" s="18" t="s">
        <v>1189</v>
      </c>
      <c r="D56" s="7">
        <v>1031218</v>
      </c>
      <c r="E56" s="8">
        <v>2212.58</v>
      </c>
      <c r="F56" s="9">
        <v>8.8000000000000005E-3</v>
      </c>
      <c r="G56" s="56"/>
    </row>
    <row r="57" spans="1:7" x14ac:dyDescent="0.25">
      <c r="A57" s="41" t="s">
        <v>1209</v>
      </c>
      <c r="B57" s="18" t="s">
        <v>1210</v>
      </c>
      <c r="C57" s="18" t="s">
        <v>1211</v>
      </c>
      <c r="D57" s="7">
        <v>18638</v>
      </c>
      <c r="E57" s="8">
        <v>2199.66</v>
      </c>
      <c r="F57" s="9">
        <v>8.8000000000000005E-3</v>
      </c>
      <c r="G57" s="56"/>
    </row>
    <row r="58" spans="1:7" x14ac:dyDescent="0.25">
      <c r="A58" s="41" t="s">
        <v>1800</v>
      </c>
      <c r="B58" s="18" t="s">
        <v>1801</v>
      </c>
      <c r="C58" s="18" t="s">
        <v>1319</v>
      </c>
      <c r="D58" s="7">
        <v>118968</v>
      </c>
      <c r="E58" s="8">
        <v>2195.73</v>
      </c>
      <c r="F58" s="9">
        <v>8.6999999999999994E-3</v>
      </c>
      <c r="G58" s="56"/>
    </row>
    <row r="59" spans="1:7" x14ac:dyDescent="0.25">
      <c r="A59" s="41" t="s">
        <v>2279</v>
      </c>
      <c r="B59" s="18" t="s">
        <v>2280</v>
      </c>
      <c r="C59" s="18" t="s">
        <v>1391</v>
      </c>
      <c r="D59" s="7">
        <v>242340</v>
      </c>
      <c r="E59" s="8">
        <v>2132.23</v>
      </c>
      <c r="F59" s="9">
        <v>8.5000000000000006E-3</v>
      </c>
      <c r="G59" s="56"/>
    </row>
    <row r="60" spans="1:7" x14ac:dyDescent="0.25">
      <c r="A60" s="41" t="s">
        <v>1527</v>
      </c>
      <c r="B60" s="18" t="s">
        <v>1528</v>
      </c>
      <c r="C60" s="18" t="s">
        <v>1319</v>
      </c>
      <c r="D60" s="7">
        <v>67302</v>
      </c>
      <c r="E60" s="8">
        <v>2127.38</v>
      </c>
      <c r="F60" s="9">
        <v>8.5000000000000006E-3</v>
      </c>
      <c r="G60" s="56"/>
    </row>
    <row r="61" spans="1:7" x14ac:dyDescent="0.25">
      <c r="A61" s="41" t="s">
        <v>1353</v>
      </c>
      <c r="B61" s="18" t="s">
        <v>1354</v>
      </c>
      <c r="C61" s="18" t="s">
        <v>1355</v>
      </c>
      <c r="D61" s="7">
        <v>862065</v>
      </c>
      <c r="E61" s="8">
        <v>2111.2800000000002</v>
      </c>
      <c r="F61" s="9">
        <v>8.3999999999999995E-3</v>
      </c>
      <c r="G61" s="56"/>
    </row>
    <row r="62" spans="1:7" x14ac:dyDescent="0.25">
      <c r="A62" s="41" t="s">
        <v>1870</v>
      </c>
      <c r="B62" s="18" t="s">
        <v>1871</v>
      </c>
      <c r="C62" s="18" t="s">
        <v>1203</v>
      </c>
      <c r="D62" s="7">
        <v>283391</v>
      </c>
      <c r="E62" s="8">
        <v>2077.4</v>
      </c>
      <c r="F62" s="9">
        <v>8.3000000000000001E-3</v>
      </c>
      <c r="G62" s="56"/>
    </row>
    <row r="63" spans="1:7" x14ac:dyDescent="0.25">
      <c r="A63" s="41" t="s">
        <v>1302</v>
      </c>
      <c r="B63" s="18" t="s">
        <v>1303</v>
      </c>
      <c r="C63" s="18" t="s">
        <v>1283</v>
      </c>
      <c r="D63" s="7">
        <v>424948</v>
      </c>
      <c r="E63" s="8">
        <v>2073.96</v>
      </c>
      <c r="F63" s="9">
        <v>8.3000000000000001E-3</v>
      </c>
      <c r="G63" s="56"/>
    </row>
    <row r="64" spans="1:7" x14ac:dyDescent="0.25">
      <c r="A64" s="41" t="s">
        <v>1958</v>
      </c>
      <c r="B64" s="18" t="s">
        <v>1959</v>
      </c>
      <c r="C64" s="18" t="s">
        <v>1180</v>
      </c>
      <c r="D64" s="7">
        <v>108227</v>
      </c>
      <c r="E64" s="8">
        <v>2029.26</v>
      </c>
      <c r="F64" s="9">
        <v>8.0999999999999996E-3</v>
      </c>
      <c r="G64" s="56"/>
    </row>
    <row r="65" spans="1:7" x14ac:dyDescent="0.25">
      <c r="A65" s="41" t="s">
        <v>1295</v>
      </c>
      <c r="B65" s="18" t="s">
        <v>1296</v>
      </c>
      <c r="C65" s="18" t="s">
        <v>1292</v>
      </c>
      <c r="D65" s="7">
        <v>695819</v>
      </c>
      <c r="E65" s="8">
        <v>1983.78</v>
      </c>
      <c r="F65" s="9">
        <v>7.9000000000000008E-3</v>
      </c>
      <c r="G65" s="56"/>
    </row>
    <row r="66" spans="1:7" x14ac:dyDescent="0.25">
      <c r="A66" s="41" t="s">
        <v>1381</v>
      </c>
      <c r="B66" s="18" t="s">
        <v>1382</v>
      </c>
      <c r="C66" s="18" t="s">
        <v>1231</v>
      </c>
      <c r="D66" s="7">
        <v>708232</v>
      </c>
      <c r="E66" s="8">
        <v>1980.92</v>
      </c>
      <c r="F66" s="9">
        <v>7.9000000000000008E-3</v>
      </c>
      <c r="G66" s="56"/>
    </row>
    <row r="67" spans="1:7" x14ac:dyDescent="0.25">
      <c r="A67" s="41" t="s">
        <v>1778</v>
      </c>
      <c r="B67" s="18" t="s">
        <v>1779</v>
      </c>
      <c r="C67" s="18" t="s">
        <v>1231</v>
      </c>
      <c r="D67" s="7">
        <v>257456</v>
      </c>
      <c r="E67" s="8">
        <v>1954.22</v>
      </c>
      <c r="F67" s="9">
        <v>7.7999999999999996E-3</v>
      </c>
      <c r="G67" s="56"/>
    </row>
    <row r="68" spans="1:7" x14ac:dyDescent="0.25">
      <c r="A68" s="41" t="s">
        <v>2034</v>
      </c>
      <c r="B68" s="18" t="s">
        <v>2035</v>
      </c>
      <c r="C68" s="18" t="s">
        <v>2036</v>
      </c>
      <c r="D68" s="7">
        <v>161761</v>
      </c>
      <c r="E68" s="8">
        <v>1936.04</v>
      </c>
      <c r="F68" s="9">
        <v>7.7000000000000002E-3</v>
      </c>
      <c r="G68" s="56"/>
    </row>
    <row r="69" spans="1:7" x14ac:dyDescent="0.25">
      <c r="A69" s="41" t="s">
        <v>1909</v>
      </c>
      <c r="B69" s="18" t="s">
        <v>1910</v>
      </c>
      <c r="C69" s="18" t="s">
        <v>1283</v>
      </c>
      <c r="D69" s="7">
        <v>1233862</v>
      </c>
      <c r="E69" s="8">
        <v>1900.89</v>
      </c>
      <c r="F69" s="9">
        <v>7.6E-3</v>
      </c>
      <c r="G69" s="56"/>
    </row>
    <row r="70" spans="1:7" x14ac:dyDescent="0.25">
      <c r="A70" s="41" t="s">
        <v>1218</v>
      </c>
      <c r="B70" s="18" t="s">
        <v>1219</v>
      </c>
      <c r="C70" s="18" t="s">
        <v>1220</v>
      </c>
      <c r="D70" s="7">
        <v>49591</v>
      </c>
      <c r="E70" s="8">
        <v>1896.34</v>
      </c>
      <c r="F70" s="9">
        <v>7.6E-3</v>
      </c>
      <c r="G70" s="56"/>
    </row>
    <row r="71" spans="1:7" x14ac:dyDescent="0.25">
      <c r="A71" s="41" t="s">
        <v>1238</v>
      </c>
      <c r="B71" s="18" t="s">
        <v>1239</v>
      </c>
      <c r="C71" s="18" t="s">
        <v>1186</v>
      </c>
      <c r="D71" s="7">
        <v>192567</v>
      </c>
      <c r="E71" s="8">
        <v>1876.85</v>
      </c>
      <c r="F71" s="9">
        <v>7.4999999999999997E-3</v>
      </c>
      <c r="G71" s="56"/>
    </row>
    <row r="72" spans="1:7" x14ac:dyDescent="0.25">
      <c r="A72" s="41" t="s">
        <v>1776</v>
      </c>
      <c r="B72" s="18" t="s">
        <v>1777</v>
      </c>
      <c r="C72" s="18" t="s">
        <v>1197</v>
      </c>
      <c r="D72" s="7">
        <v>297648</v>
      </c>
      <c r="E72" s="8">
        <v>1860.9</v>
      </c>
      <c r="F72" s="9">
        <v>7.4000000000000003E-3</v>
      </c>
      <c r="G72" s="56"/>
    </row>
    <row r="73" spans="1:7" x14ac:dyDescent="0.25">
      <c r="A73" s="41" t="s">
        <v>1796</v>
      </c>
      <c r="B73" s="18" t="s">
        <v>1797</v>
      </c>
      <c r="C73" s="18" t="s">
        <v>1189</v>
      </c>
      <c r="D73" s="7">
        <v>354136</v>
      </c>
      <c r="E73" s="8">
        <v>1855.85</v>
      </c>
      <c r="F73" s="9">
        <v>7.4000000000000003E-3</v>
      </c>
      <c r="G73" s="56"/>
    </row>
    <row r="74" spans="1:7" x14ac:dyDescent="0.25">
      <c r="A74" s="41" t="s">
        <v>1900</v>
      </c>
      <c r="B74" s="18" t="s">
        <v>1901</v>
      </c>
      <c r="C74" s="18" t="s">
        <v>1804</v>
      </c>
      <c r="D74" s="7">
        <v>149807</v>
      </c>
      <c r="E74" s="8">
        <v>1830.42</v>
      </c>
      <c r="F74" s="9">
        <v>7.3000000000000001E-3</v>
      </c>
      <c r="G74" s="56"/>
    </row>
    <row r="75" spans="1:7" x14ac:dyDescent="0.25">
      <c r="A75" s="41" t="s">
        <v>1511</v>
      </c>
      <c r="B75" s="18" t="s">
        <v>1512</v>
      </c>
      <c r="C75" s="18" t="s">
        <v>1267</v>
      </c>
      <c r="D75" s="7">
        <v>98300</v>
      </c>
      <c r="E75" s="8">
        <v>1765.57</v>
      </c>
      <c r="F75" s="9">
        <v>7.0000000000000001E-3</v>
      </c>
      <c r="G75" s="56"/>
    </row>
    <row r="76" spans="1:7" x14ac:dyDescent="0.25">
      <c r="A76" s="41" t="s">
        <v>1866</v>
      </c>
      <c r="B76" s="18" t="s">
        <v>1867</v>
      </c>
      <c r="C76" s="18" t="s">
        <v>1362</v>
      </c>
      <c r="D76" s="7">
        <v>15167</v>
      </c>
      <c r="E76" s="8">
        <v>1748.73</v>
      </c>
      <c r="F76" s="9">
        <v>7.0000000000000001E-3</v>
      </c>
      <c r="G76" s="56"/>
    </row>
    <row r="77" spans="1:7" x14ac:dyDescent="0.25">
      <c r="A77" s="41" t="s">
        <v>1413</v>
      </c>
      <c r="B77" s="18" t="s">
        <v>1414</v>
      </c>
      <c r="C77" s="18" t="s">
        <v>1180</v>
      </c>
      <c r="D77" s="7">
        <v>105532</v>
      </c>
      <c r="E77" s="8">
        <v>1745.6</v>
      </c>
      <c r="F77" s="9">
        <v>7.0000000000000001E-3</v>
      </c>
      <c r="G77" s="56"/>
    </row>
    <row r="78" spans="1:7" x14ac:dyDescent="0.25">
      <c r="A78" s="41" t="s">
        <v>1198</v>
      </c>
      <c r="B78" s="18" t="s">
        <v>1199</v>
      </c>
      <c r="C78" s="18" t="s">
        <v>1200</v>
      </c>
      <c r="D78" s="7">
        <v>27417</v>
      </c>
      <c r="E78" s="8">
        <v>1737.73</v>
      </c>
      <c r="F78" s="9">
        <v>6.8999999999999999E-3</v>
      </c>
      <c r="G78" s="56"/>
    </row>
    <row r="79" spans="1:7" x14ac:dyDescent="0.25">
      <c r="A79" s="41" t="s">
        <v>1978</v>
      </c>
      <c r="B79" s="18" t="s">
        <v>1979</v>
      </c>
      <c r="C79" s="18" t="s">
        <v>1283</v>
      </c>
      <c r="D79" s="7">
        <v>191066</v>
      </c>
      <c r="E79" s="8">
        <v>1704.79</v>
      </c>
      <c r="F79" s="9">
        <v>6.7999999999999996E-3</v>
      </c>
      <c r="G79" s="56"/>
    </row>
    <row r="80" spans="1:7" x14ac:dyDescent="0.25">
      <c r="A80" s="41" t="s">
        <v>2003</v>
      </c>
      <c r="B80" s="18" t="s">
        <v>2004</v>
      </c>
      <c r="C80" s="18" t="s">
        <v>1180</v>
      </c>
      <c r="D80" s="7">
        <v>141814</v>
      </c>
      <c r="E80" s="8">
        <v>1663.48</v>
      </c>
      <c r="F80" s="9">
        <v>6.6E-3</v>
      </c>
      <c r="G80" s="56"/>
    </row>
    <row r="81" spans="1:7" x14ac:dyDescent="0.25">
      <c r="A81" s="41" t="s">
        <v>2281</v>
      </c>
      <c r="B81" s="18" t="s">
        <v>2282</v>
      </c>
      <c r="C81" s="18" t="s">
        <v>1211</v>
      </c>
      <c r="D81" s="7">
        <v>126390</v>
      </c>
      <c r="E81" s="8">
        <v>1602.25</v>
      </c>
      <c r="F81" s="9">
        <v>6.4000000000000003E-3</v>
      </c>
      <c r="G81" s="56"/>
    </row>
    <row r="82" spans="1:7" x14ac:dyDescent="0.25">
      <c r="A82" s="41" t="s">
        <v>1868</v>
      </c>
      <c r="B82" s="18" t="s">
        <v>1869</v>
      </c>
      <c r="C82" s="18" t="s">
        <v>1292</v>
      </c>
      <c r="D82" s="7">
        <v>135674</v>
      </c>
      <c r="E82" s="8">
        <v>1573.82</v>
      </c>
      <c r="F82" s="9">
        <v>6.3E-3</v>
      </c>
      <c r="G82" s="56"/>
    </row>
    <row r="83" spans="1:7" x14ac:dyDescent="0.25">
      <c r="A83" s="41" t="s">
        <v>1772</v>
      </c>
      <c r="B83" s="18" t="s">
        <v>1773</v>
      </c>
      <c r="C83" s="18" t="s">
        <v>1283</v>
      </c>
      <c r="D83" s="7">
        <v>76321</v>
      </c>
      <c r="E83" s="8">
        <v>1559.77</v>
      </c>
      <c r="F83" s="9">
        <v>6.1999999999999998E-3</v>
      </c>
      <c r="G83" s="56"/>
    </row>
    <row r="84" spans="1:7" x14ac:dyDescent="0.25">
      <c r="A84" s="41" t="s">
        <v>1878</v>
      </c>
      <c r="B84" s="18" t="s">
        <v>1879</v>
      </c>
      <c r="C84" s="18" t="s">
        <v>1399</v>
      </c>
      <c r="D84" s="7">
        <v>41518</v>
      </c>
      <c r="E84" s="8">
        <v>1529.79</v>
      </c>
      <c r="F84" s="9">
        <v>6.1000000000000004E-3</v>
      </c>
      <c r="G84" s="56"/>
    </row>
    <row r="85" spans="1:7" x14ac:dyDescent="0.25">
      <c r="A85" s="41" t="s">
        <v>1947</v>
      </c>
      <c r="B85" s="18" t="s">
        <v>1948</v>
      </c>
      <c r="C85" s="18" t="s">
        <v>1246</v>
      </c>
      <c r="D85" s="7">
        <v>63376</v>
      </c>
      <c r="E85" s="8">
        <v>1521.5</v>
      </c>
      <c r="F85" s="9">
        <v>6.1000000000000004E-3</v>
      </c>
      <c r="G85" s="56"/>
    </row>
    <row r="86" spans="1:7" x14ac:dyDescent="0.25">
      <c r="A86" s="41" t="s">
        <v>1937</v>
      </c>
      <c r="B86" s="18" t="s">
        <v>1938</v>
      </c>
      <c r="C86" s="18" t="s">
        <v>1220</v>
      </c>
      <c r="D86" s="7">
        <v>101557</v>
      </c>
      <c r="E86" s="8">
        <v>1488.72</v>
      </c>
      <c r="F86" s="9">
        <v>5.8999999999999999E-3</v>
      </c>
      <c r="G86" s="56"/>
    </row>
    <row r="87" spans="1:7" x14ac:dyDescent="0.25">
      <c r="A87" s="41" t="s">
        <v>1489</v>
      </c>
      <c r="B87" s="18" t="s">
        <v>1490</v>
      </c>
      <c r="C87" s="18" t="s">
        <v>1391</v>
      </c>
      <c r="D87" s="7">
        <v>208907</v>
      </c>
      <c r="E87" s="8">
        <v>1430.39</v>
      </c>
      <c r="F87" s="9">
        <v>5.7000000000000002E-3</v>
      </c>
      <c r="G87" s="56"/>
    </row>
    <row r="88" spans="1:7" x14ac:dyDescent="0.25">
      <c r="A88" s="41" t="s">
        <v>1976</v>
      </c>
      <c r="B88" s="18" t="s">
        <v>1977</v>
      </c>
      <c r="C88" s="18" t="s">
        <v>1189</v>
      </c>
      <c r="D88" s="7">
        <v>1829940</v>
      </c>
      <c r="E88" s="8">
        <v>1412.9</v>
      </c>
      <c r="F88" s="9">
        <v>5.5999999999999999E-3</v>
      </c>
      <c r="G88" s="56"/>
    </row>
    <row r="89" spans="1:7" x14ac:dyDescent="0.25">
      <c r="A89" s="41" t="s">
        <v>2283</v>
      </c>
      <c r="B89" s="18" t="s">
        <v>2284</v>
      </c>
      <c r="C89" s="18" t="s">
        <v>1329</v>
      </c>
      <c r="D89" s="7">
        <v>96417</v>
      </c>
      <c r="E89" s="8">
        <v>1301.92</v>
      </c>
      <c r="F89" s="9">
        <v>5.1999999999999998E-3</v>
      </c>
      <c r="G89" s="56"/>
    </row>
    <row r="90" spans="1:7" x14ac:dyDescent="0.25">
      <c r="A90" s="41" t="s">
        <v>1497</v>
      </c>
      <c r="B90" s="18" t="s">
        <v>1498</v>
      </c>
      <c r="C90" s="18" t="s">
        <v>1180</v>
      </c>
      <c r="D90" s="7">
        <v>86535</v>
      </c>
      <c r="E90" s="8">
        <v>1296.3800000000001</v>
      </c>
      <c r="F90" s="9">
        <v>5.1999999999999998E-3</v>
      </c>
      <c r="G90" s="56"/>
    </row>
    <row r="91" spans="1:7" x14ac:dyDescent="0.25">
      <c r="A91" s="41" t="s">
        <v>1432</v>
      </c>
      <c r="B91" s="18" t="s">
        <v>1433</v>
      </c>
      <c r="C91" s="18" t="s">
        <v>1306</v>
      </c>
      <c r="D91" s="7">
        <v>124586</v>
      </c>
      <c r="E91" s="8">
        <v>1295.26</v>
      </c>
      <c r="F91" s="9">
        <v>5.1999999999999998E-3</v>
      </c>
      <c r="G91" s="56"/>
    </row>
    <row r="92" spans="1:7" x14ac:dyDescent="0.25">
      <c r="A92" s="41" t="s">
        <v>1190</v>
      </c>
      <c r="B92" s="18" t="s">
        <v>1191</v>
      </c>
      <c r="C92" s="18" t="s">
        <v>1180</v>
      </c>
      <c r="D92" s="7">
        <v>57084</v>
      </c>
      <c r="E92" s="8">
        <v>1250.77</v>
      </c>
      <c r="F92" s="9">
        <v>5.0000000000000001E-3</v>
      </c>
      <c r="G92" s="56"/>
    </row>
    <row r="93" spans="1:7" x14ac:dyDescent="0.25">
      <c r="A93" s="41" t="s">
        <v>1502</v>
      </c>
      <c r="B93" s="18" t="s">
        <v>1503</v>
      </c>
      <c r="C93" s="18" t="s">
        <v>1504</v>
      </c>
      <c r="D93" s="7">
        <v>17241</v>
      </c>
      <c r="E93" s="8">
        <v>1241.21</v>
      </c>
      <c r="F93" s="9">
        <v>4.8999999999999998E-3</v>
      </c>
      <c r="G93" s="56"/>
    </row>
    <row r="94" spans="1:7" x14ac:dyDescent="0.25">
      <c r="A94" s="41" t="s">
        <v>1471</v>
      </c>
      <c r="B94" s="18" t="s">
        <v>1472</v>
      </c>
      <c r="C94" s="18" t="s">
        <v>1226</v>
      </c>
      <c r="D94" s="7">
        <v>67029</v>
      </c>
      <c r="E94" s="8">
        <v>1236.01</v>
      </c>
      <c r="F94" s="9">
        <v>4.8999999999999998E-3</v>
      </c>
      <c r="G94" s="56"/>
    </row>
    <row r="95" spans="1:7" x14ac:dyDescent="0.25">
      <c r="A95" s="41" t="s">
        <v>1523</v>
      </c>
      <c r="B95" s="18" t="s">
        <v>1524</v>
      </c>
      <c r="C95" s="18" t="s">
        <v>1220</v>
      </c>
      <c r="D95" s="7">
        <v>66067</v>
      </c>
      <c r="E95" s="8">
        <v>1219</v>
      </c>
      <c r="F95" s="9">
        <v>4.8999999999999998E-3</v>
      </c>
      <c r="G95" s="56"/>
    </row>
    <row r="96" spans="1:7" x14ac:dyDescent="0.25">
      <c r="A96" s="41" t="s">
        <v>1980</v>
      </c>
      <c r="B96" s="18" t="s">
        <v>1981</v>
      </c>
      <c r="C96" s="18" t="s">
        <v>1231</v>
      </c>
      <c r="D96" s="7">
        <v>190977</v>
      </c>
      <c r="E96" s="8">
        <v>1207.45</v>
      </c>
      <c r="F96" s="9">
        <v>4.7999999999999996E-3</v>
      </c>
      <c r="G96" s="56"/>
    </row>
    <row r="97" spans="1:7" x14ac:dyDescent="0.25">
      <c r="A97" s="41" t="s">
        <v>1450</v>
      </c>
      <c r="B97" s="18" t="s">
        <v>1451</v>
      </c>
      <c r="C97" s="18" t="s">
        <v>1399</v>
      </c>
      <c r="D97" s="7">
        <v>27262</v>
      </c>
      <c r="E97" s="8">
        <v>1172.08</v>
      </c>
      <c r="F97" s="9">
        <v>4.7000000000000002E-3</v>
      </c>
      <c r="G97" s="56"/>
    </row>
    <row r="98" spans="1:7" x14ac:dyDescent="0.25">
      <c r="A98" s="41" t="s">
        <v>1297</v>
      </c>
      <c r="B98" s="18" t="s">
        <v>1298</v>
      </c>
      <c r="C98" s="18" t="s">
        <v>1299</v>
      </c>
      <c r="D98" s="7">
        <v>154343</v>
      </c>
      <c r="E98" s="8">
        <v>1167.1400000000001</v>
      </c>
      <c r="F98" s="9">
        <v>4.5999999999999999E-3</v>
      </c>
      <c r="G98" s="56"/>
    </row>
    <row r="99" spans="1:7" x14ac:dyDescent="0.25">
      <c r="A99" s="41" t="s">
        <v>1229</v>
      </c>
      <c r="B99" s="18" t="s">
        <v>1230</v>
      </c>
      <c r="C99" s="18" t="s">
        <v>1231</v>
      </c>
      <c r="D99" s="7">
        <v>15933</v>
      </c>
      <c r="E99" s="8">
        <v>1155.1400000000001</v>
      </c>
      <c r="F99" s="9">
        <v>4.5999999999999999E-3</v>
      </c>
      <c r="G99" s="56"/>
    </row>
    <row r="100" spans="1:7" x14ac:dyDescent="0.25">
      <c r="A100" s="41" t="s">
        <v>1360</v>
      </c>
      <c r="B100" s="18" t="s">
        <v>1361</v>
      </c>
      <c r="C100" s="18" t="s">
        <v>1362</v>
      </c>
      <c r="D100" s="7">
        <v>14710</v>
      </c>
      <c r="E100" s="8">
        <v>1131.21</v>
      </c>
      <c r="F100" s="9">
        <v>4.4999999999999997E-3</v>
      </c>
      <c r="G100" s="56"/>
    </row>
    <row r="101" spans="1:7" x14ac:dyDescent="0.25">
      <c r="A101" s="41" t="s">
        <v>1970</v>
      </c>
      <c r="B101" s="18" t="s">
        <v>1971</v>
      </c>
      <c r="C101" s="18" t="s">
        <v>1234</v>
      </c>
      <c r="D101" s="7">
        <v>70928</v>
      </c>
      <c r="E101" s="8">
        <v>1123.6099999999999</v>
      </c>
      <c r="F101" s="9">
        <v>4.4999999999999997E-3</v>
      </c>
      <c r="G101" s="56"/>
    </row>
    <row r="102" spans="1:7" x14ac:dyDescent="0.25">
      <c r="A102" s="41" t="s">
        <v>1395</v>
      </c>
      <c r="B102" s="18" t="s">
        <v>1396</v>
      </c>
      <c r="C102" s="18" t="s">
        <v>1189</v>
      </c>
      <c r="D102" s="7">
        <v>570321</v>
      </c>
      <c r="E102" s="8">
        <v>1121.99</v>
      </c>
      <c r="F102" s="9">
        <v>4.4999999999999997E-3</v>
      </c>
      <c r="G102" s="56"/>
    </row>
    <row r="103" spans="1:7" x14ac:dyDescent="0.25">
      <c r="A103" s="41" t="s">
        <v>1204</v>
      </c>
      <c r="B103" s="18" t="s">
        <v>1205</v>
      </c>
      <c r="C103" s="18" t="s">
        <v>1186</v>
      </c>
      <c r="D103" s="7">
        <v>8005</v>
      </c>
      <c r="E103" s="8">
        <v>1059.7</v>
      </c>
      <c r="F103" s="9">
        <v>4.1999999999999997E-3</v>
      </c>
      <c r="G103" s="56"/>
    </row>
    <row r="104" spans="1:7" x14ac:dyDescent="0.25">
      <c r="A104" s="41" t="s">
        <v>1214</v>
      </c>
      <c r="B104" s="18" t="s">
        <v>1215</v>
      </c>
      <c r="C104" s="18" t="s">
        <v>1200</v>
      </c>
      <c r="D104" s="7">
        <v>38681</v>
      </c>
      <c r="E104" s="8">
        <v>1040.5</v>
      </c>
      <c r="F104" s="9">
        <v>4.1000000000000003E-3</v>
      </c>
      <c r="G104" s="56"/>
    </row>
    <row r="105" spans="1:7" x14ac:dyDescent="0.25">
      <c r="A105" s="41" t="s">
        <v>1515</v>
      </c>
      <c r="B105" s="18" t="s">
        <v>1516</v>
      </c>
      <c r="C105" s="18" t="s">
        <v>1226</v>
      </c>
      <c r="D105" s="7">
        <v>82862</v>
      </c>
      <c r="E105" s="8">
        <v>986.89</v>
      </c>
      <c r="F105" s="9">
        <v>3.8999999999999998E-3</v>
      </c>
      <c r="G105" s="56"/>
    </row>
    <row r="106" spans="1:7" x14ac:dyDescent="0.25">
      <c r="A106" s="41" t="s">
        <v>2029</v>
      </c>
      <c r="B106" s="18" t="s">
        <v>2030</v>
      </c>
      <c r="C106" s="18" t="s">
        <v>2031</v>
      </c>
      <c r="D106" s="7">
        <v>31338</v>
      </c>
      <c r="E106" s="8">
        <v>980.66</v>
      </c>
      <c r="F106" s="9">
        <v>3.8999999999999998E-3</v>
      </c>
      <c r="G106" s="56"/>
    </row>
    <row r="107" spans="1:7" x14ac:dyDescent="0.25">
      <c r="A107" s="41" t="s">
        <v>1309</v>
      </c>
      <c r="B107" s="18" t="s">
        <v>1310</v>
      </c>
      <c r="C107" s="18" t="s">
        <v>1183</v>
      </c>
      <c r="D107" s="7">
        <v>232567</v>
      </c>
      <c r="E107" s="8">
        <v>912.94</v>
      </c>
      <c r="F107" s="9">
        <v>3.5999999999999999E-3</v>
      </c>
      <c r="G107" s="56"/>
    </row>
    <row r="108" spans="1:7" x14ac:dyDescent="0.25">
      <c r="A108" s="41" t="s">
        <v>1823</v>
      </c>
      <c r="B108" s="18" t="s">
        <v>1824</v>
      </c>
      <c r="C108" s="18" t="s">
        <v>1220</v>
      </c>
      <c r="D108" s="7">
        <v>100843</v>
      </c>
      <c r="E108" s="8">
        <v>755.47</v>
      </c>
      <c r="F108" s="9">
        <v>3.0000000000000001E-3</v>
      </c>
      <c r="G108" s="56"/>
    </row>
    <row r="109" spans="1:7" x14ac:dyDescent="0.25">
      <c r="A109" s="41" t="s">
        <v>1232</v>
      </c>
      <c r="B109" s="18" t="s">
        <v>1233</v>
      </c>
      <c r="C109" s="18" t="s">
        <v>1234</v>
      </c>
      <c r="D109" s="7">
        <v>17507</v>
      </c>
      <c r="E109" s="8">
        <v>666.33</v>
      </c>
      <c r="F109" s="9">
        <v>2.7000000000000001E-3</v>
      </c>
      <c r="G109" s="56"/>
    </row>
    <row r="110" spans="1:7" x14ac:dyDescent="0.25">
      <c r="A110" s="41" t="s">
        <v>1491</v>
      </c>
      <c r="B110" s="18" t="s">
        <v>1492</v>
      </c>
      <c r="C110" s="18" t="s">
        <v>1362</v>
      </c>
      <c r="D110" s="7">
        <v>100000</v>
      </c>
      <c r="E110" s="8">
        <v>582.95000000000005</v>
      </c>
      <c r="F110" s="9">
        <v>2.3E-3</v>
      </c>
      <c r="G110" s="56"/>
    </row>
    <row r="111" spans="1:7" x14ac:dyDescent="0.25">
      <c r="A111" s="57" t="s">
        <v>130</v>
      </c>
      <c r="B111" s="19"/>
      <c r="C111" s="19"/>
      <c r="D111" s="10"/>
      <c r="E111" s="21">
        <v>244108.51</v>
      </c>
      <c r="F111" s="22">
        <v>0.97240000000000004</v>
      </c>
      <c r="G111" s="58"/>
    </row>
    <row r="112" spans="1:7" x14ac:dyDescent="0.25">
      <c r="A112" s="57" t="s">
        <v>1256</v>
      </c>
      <c r="B112" s="18"/>
      <c r="C112" s="18"/>
      <c r="D112" s="7"/>
      <c r="E112" s="8"/>
      <c r="F112" s="9"/>
      <c r="G112" s="56"/>
    </row>
    <row r="113" spans="1:7" x14ac:dyDescent="0.25">
      <c r="A113" s="57" t="s">
        <v>130</v>
      </c>
      <c r="B113" s="18"/>
      <c r="C113" s="18"/>
      <c r="D113" s="7"/>
      <c r="E113" s="23" t="s">
        <v>127</v>
      </c>
      <c r="F113" s="24" t="s">
        <v>127</v>
      </c>
      <c r="G113" s="56"/>
    </row>
    <row r="114" spans="1:7" x14ac:dyDescent="0.25">
      <c r="A114" s="59" t="s">
        <v>142</v>
      </c>
      <c r="B114" s="38"/>
      <c r="C114" s="38"/>
      <c r="D114" s="39"/>
      <c r="E114" s="15">
        <v>244108.51</v>
      </c>
      <c r="F114" s="16">
        <v>0.97240000000000004</v>
      </c>
      <c r="G114" s="58"/>
    </row>
    <row r="115" spans="1:7" x14ac:dyDescent="0.25">
      <c r="A115" s="41"/>
      <c r="B115" s="18"/>
      <c r="C115" s="18"/>
      <c r="D115" s="7"/>
      <c r="E115" s="8"/>
      <c r="F115" s="9"/>
      <c r="G115" s="56"/>
    </row>
    <row r="116" spans="1:7" x14ac:dyDescent="0.25">
      <c r="A116" s="41"/>
      <c r="B116" s="18"/>
      <c r="C116" s="18"/>
      <c r="D116" s="7"/>
      <c r="E116" s="8"/>
      <c r="F116" s="9"/>
      <c r="G116" s="56"/>
    </row>
    <row r="117" spans="1:7" x14ac:dyDescent="0.25">
      <c r="A117" s="57" t="s">
        <v>892</v>
      </c>
      <c r="B117" s="18"/>
      <c r="C117" s="18"/>
      <c r="D117" s="7"/>
      <c r="E117" s="8"/>
      <c r="F117" s="9"/>
      <c r="G117" s="56"/>
    </row>
    <row r="118" spans="1:7" x14ac:dyDescent="0.25">
      <c r="A118" s="41" t="s">
        <v>2285</v>
      </c>
      <c r="B118" s="18" t="s">
        <v>1759</v>
      </c>
      <c r="C118" s="18"/>
      <c r="D118" s="7">
        <v>154803.0325</v>
      </c>
      <c r="E118" s="8">
        <v>5005.33</v>
      </c>
      <c r="F118" s="9">
        <v>1.9900000000000001E-2</v>
      </c>
      <c r="G118" s="56"/>
    </row>
    <row r="119" spans="1:7" x14ac:dyDescent="0.25">
      <c r="A119" s="41"/>
      <c r="B119" s="18"/>
      <c r="C119" s="18"/>
      <c r="D119" s="7"/>
      <c r="E119" s="8"/>
      <c r="F119" s="9"/>
      <c r="G119" s="56"/>
    </row>
    <row r="120" spans="1:7" x14ac:dyDescent="0.25">
      <c r="A120" s="59" t="s">
        <v>142</v>
      </c>
      <c r="B120" s="38"/>
      <c r="C120" s="38"/>
      <c r="D120" s="39"/>
      <c r="E120" s="21">
        <v>5005.33</v>
      </c>
      <c r="F120" s="22">
        <v>1.9900000000000001E-2</v>
      </c>
      <c r="G120" s="58"/>
    </row>
    <row r="121" spans="1:7" x14ac:dyDescent="0.25">
      <c r="A121" s="41"/>
      <c r="B121" s="18"/>
      <c r="C121" s="18"/>
      <c r="D121" s="7"/>
      <c r="E121" s="8"/>
      <c r="F121" s="9"/>
      <c r="G121" s="56"/>
    </row>
    <row r="122" spans="1:7" x14ac:dyDescent="0.25">
      <c r="A122" s="57" t="s">
        <v>216</v>
      </c>
      <c r="B122" s="18"/>
      <c r="C122" s="18"/>
      <c r="D122" s="7"/>
      <c r="E122" s="8"/>
      <c r="F122" s="9"/>
      <c r="G122" s="56"/>
    </row>
    <row r="123" spans="1:7" x14ac:dyDescent="0.25">
      <c r="A123" s="41" t="s">
        <v>217</v>
      </c>
      <c r="B123" s="18"/>
      <c r="C123" s="18"/>
      <c r="D123" s="7"/>
      <c r="E123" s="8">
        <v>2388.56</v>
      </c>
      <c r="F123" s="9">
        <v>9.4999999999999998E-3</v>
      </c>
      <c r="G123" s="56">
        <v>6.6513000000000003E-2</v>
      </c>
    </row>
    <row r="124" spans="1:7" x14ac:dyDescent="0.25">
      <c r="A124" s="57" t="s">
        <v>130</v>
      </c>
      <c r="B124" s="19"/>
      <c r="C124" s="19"/>
      <c r="D124" s="10"/>
      <c r="E124" s="21">
        <v>2388.56</v>
      </c>
      <c r="F124" s="22">
        <v>9.4999999999999998E-3</v>
      </c>
      <c r="G124" s="58"/>
    </row>
    <row r="125" spans="1:7" x14ac:dyDescent="0.25">
      <c r="A125" s="41"/>
      <c r="B125" s="18"/>
      <c r="C125" s="18"/>
      <c r="D125" s="7"/>
      <c r="E125" s="8"/>
      <c r="F125" s="9"/>
      <c r="G125" s="56"/>
    </row>
    <row r="126" spans="1:7" x14ac:dyDescent="0.25">
      <c r="A126" s="59" t="s">
        <v>142</v>
      </c>
      <c r="B126" s="38"/>
      <c r="C126" s="38"/>
      <c r="D126" s="39"/>
      <c r="E126" s="21">
        <v>2388.56</v>
      </c>
      <c r="F126" s="22">
        <v>9.4999999999999998E-3</v>
      </c>
      <c r="G126" s="58"/>
    </row>
    <row r="127" spans="1:7" x14ac:dyDescent="0.25">
      <c r="A127" s="41" t="s">
        <v>218</v>
      </c>
      <c r="B127" s="18"/>
      <c r="C127" s="18"/>
      <c r="D127" s="7"/>
      <c r="E127" s="8">
        <v>0.43526189999999998</v>
      </c>
      <c r="F127" s="31" t="s">
        <v>895</v>
      </c>
      <c r="G127" s="56"/>
    </row>
    <row r="128" spans="1:7" x14ac:dyDescent="0.25">
      <c r="A128" s="41" t="s">
        <v>219</v>
      </c>
      <c r="B128" s="18"/>
      <c r="C128" s="18"/>
      <c r="D128" s="7"/>
      <c r="E128" s="12">
        <v>-339.13526189999999</v>
      </c>
      <c r="F128" s="13">
        <v>-1.8010000000000001E-3</v>
      </c>
      <c r="G128" s="56">
        <v>6.6513000000000003E-2</v>
      </c>
    </row>
    <row r="129" spans="1:7" x14ac:dyDescent="0.25">
      <c r="A129" s="60" t="s">
        <v>220</v>
      </c>
      <c r="B129" s="20"/>
      <c r="C129" s="20"/>
      <c r="D129" s="14"/>
      <c r="E129" s="15">
        <v>251163.7</v>
      </c>
      <c r="F129" s="16">
        <v>1</v>
      </c>
      <c r="G129" s="61"/>
    </row>
    <row r="130" spans="1:7" x14ac:dyDescent="0.25">
      <c r="A130" s="42"/>
      <c r="G130" s="48"/>
    </row>
    <row r="131" spans="1:7" x14ac:dyDescent="0.25">
      <c r="A131" s="62" t="s">
        <v>689</v>
      </c>
      <c r="G131" s="48"/>
    </row>
    <row r="132" spans="1:7" x14ac:dyDescent="0.25">
      <c r="A132" s="42"/>
      <c r="G132" s="48"/>
    </row>
    <row r="133" spans="1:7" x14ac:dyDescent="0.25">
      <c r="A133" s="62" t="s">
        <v>232</v>
      </c>
      <c r="G133" s="48"/>
    </row>
    <row r="134" spans="1:7" x14ac:dyDescent="0.25">
      <c r="A134" s="43" t="s">
        <v>233</v>
      </c>
      <c r="B134" s="3" t="s">
        <v>127</v>
      </c>
      <c r="G134" s="48"/>
    </row>
    <row r="135" spans="1:7" x14ac:dyDescent="0.25">
      <c r="A135" s="42" t="s">
        <v>234</v>
      </c>
      <c r="G135" s="48"/>
    </row>
    <row r="136" spans="1:7" x14ac:dyDescent="0.25">
      <c r="A136" s="42" t="s">
        <v>235</v>
      </c>
      <c r="B136" s="3" t="s">
        <v>236</v>
      </c>
      <c r="C136" s="3" t="s">
        <v>236</v>
      </c>
      <c r="G136" s="48"/>
    </row>
    <row r="137" spans="1:7" x14ac:dyDescent="0.25">
      <c r="A137" s="42"/>
      <c r="B137" s="63">
        <v>45382</v>
      </c>
      <c r="C137" s="63">
        <v>45565</v>
      </c>
      <c r="G137" s="48"/>
    </row>
    <row r="138" spans="1:7" x14ac:dyDescent="0.25">
      <c r="A138" s="42" t="s">
        <v>745</v>
      </c>
      <c r="B138" s="71">
        <v>12.558999999999999</v>
      </c>
      <c r="C138">
        <v>16.076899999999998</v>
      </c>
      <c r="E138" s="2"/>
      <c r="G138" s="64"/>
    </row>
    <row r="139" spans="1:7" x14ac:dyDescent="0.25">
      <c r="A139" s="42" t="s">
        <v>241</v>
      </c>
      <c r="B139" s="71">
        <v>12.558999999999999</v>
      </c>
      <c r="C139">
        <v>16.076899999999998</v>
      </c>
      <c r="E139" s="2"/>
      <c r="G139" s="64"/>
    </row>
    <row r="140" spans="1:7" x14ac:dyDescent="0.25">
      <c r="A140" s="42" t="s">
        <v>746</v>
      </c>
      <c r="B140">
        <v>12.4671</v>
      </c>
      <c r="C140">
        <v>15.8329</v>
      </c>
      <c r="E140" s="2"/>
      <c r="G140" s="64"/>
    </row>
    <row r="141" spans="1:7" x14ac:dyDescent="0.25">
      <c r="A141" s="42" t="s">
        <v>710</v>
      </c>
      <c r="B141">
        <v>12.4671</v>
      </c>
      <c r="C141">
        <v>15.8329</v>
      </c>
      <c r="E141" s="2"/>
      <c r="G141" s="64"/>
    </row>
    <row r="142" spans="1:7" x14ac:dyDescent="0.25">
      <c r="A142" s="42"/>
      <c r="E142" s="2"/>
      <c r="G142" s="64"/>
    </row>
    <row r="143" spans="1:7" x14ac:dyDescent="0.25">
      <c r="A143" s="42" t="s">
        <v>251</v>
      </c>
      <c r="B143" s="3" t="s">
        <v>127</v>
      </c>
      <c r="G143" s="48"/>
    </row>
    <row r="144" spans="1:7" x14ac:dyDescent="0.25">
      <c r="A144" s="42" t="s">
        <v>252</v>
      </c>
      <c r="B144" s="3" t="s">
        <v>127</v>
      </c>
      <c r="G144" s="48"/>
    </row>
    <row r="145" spans="1:7" ht="30" customHeight="1" x14ac:dyDescent="0.25">
      <c r="A145" s="43" t="s">
        <v>253</v>
      </c>
      <c r="B145" s="3" t="s">
        <v>127</v>
      </c>
      <c r="G145" s="48"/>
    </row>
    <row r="146" spans="1:7" ht="30" customHeight="1" x14ac:dyDescent="0.25">
      <c r="A146" s="43" t="s">
        <v>254</v>
      </c>
      <c r="B146" s="3" t="s">
        <v>127</v>
      </c>
      <c r="G146" s="48"/>
    </row>
    <row r="147" spans="1:7" x14ac:dyDescent="0.25">
      <c r="A147" s="42" t="s">
        <v>1259</v>
      </c>
      <c r="B147" s="65">
        <v>0.44490000000000002</v>
      </c>
      <c r="G147" s="48"/>
    </row>
    <row r="148" spans="1:7" ht="30" customHeight="1" x14ac:dyDescent="0.25">
      <c r="A148" s="43" t="s">
        <v>256</v>
      </c>
      <c r="B148" s="3" t="s">
        <v>127</v>
      </c>
      <c r="G148" s="48"/>
    </row>
    <row r="149" spans="1:7" ht="30" customHeight="1" x14ac:dyDescent="0.25">
      <c r="A149" s="43" t="s">
        <v>257</v>
      </c>
      <c r="B149" s="3" t="s">
        <v>127</v>
      </c>
      <c r="G149" s="48"/>
    </row>
    <row r="150" spans="1:7" ht="30" customHeight="1" x14ac:dyDescent="0.25">
      <c r="A150" s="43" t="s">
        <v>258</v>
      </c>
      <c r="B150" s="3" t="s">
        <v>127</v>
      </c>
      <c r="G150" s="48"/>
    </row>
    <row r="151" spans="1:7" x14ac:dyDescent="0.25">
      <c r="A151" s="42" t="s">
        <v>259</v>
      </c>
      <c r="B151" s="3" t="s">
        <v>127</v>
      </c>
      <c r="G151" s="48"/>
    </row>
    <row r="152" spans="1:7" ht="15.75" customHeight="1" thickBot="1" x14ac:dyDescent="0.3">
      <c r="A152" s="66" t="s">
        <v>260</v>
      </c>
      <c r="B152" s="67" t="s">
        <v>127</v>
      </c>
      <c r="C152" s="68"/>
      <c r="D152" s="68"/>
      <c r="E152" s="68"/>
      <c r="F152" s="68"/>
      <c r="G152" s="69"/>
    </row>
    <row r="154" spans="1:7" ht="69.95" customHeight="1" x14ac:dyDescent="0.25">
      <c r="A154" s="128" t="s">
        <v>261</v>
      </c>
      <c r="B154" s="128" t="s">
        <v>262</v>
      </c>
      <c r="C154" s="128" t="s">
        <v>5</v>
      </c>
      <c r="D154" s="128" t="s">
        <v>6</v>
      </c>
    </row>
    <row r="155" spans="1:7" ht="69.95" customHeight="1" x14ac:dyDescent="0.25">
      <c r="A155" s="128" t="s">
        <v>2286</v>
      </c>
      <c r="B155" s="128"/>
      <c r="C155" s="128" t="s">
        <v>2287</v>
      </c>
      <c r="D155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1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6.8554687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9" max="9" width="74.85546875" bestFit="1" customWidth="1"/>
    <col min="10" max="10" width="12.85546875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36.75" customHeight="1" x14ac:dyDescent="0.25">
      <c r="A3" s="132" t="s">
        <v>350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38.450000000000003" customHeight="1" x14ac:dyDescent="0.25">
      <c r="A4" s="132" t="s">
        <v>351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128</v>
      </c>
      <c r="B11" s="18"/>
      <c r="C11" s="18"/>
      <c r="D11" s="7"/>
      <c r="E11" s="8"/>
      <c r="F11" s="9"/>
      <c r="G11" s="56"/>
    </row>
    <row r="12" spans="1:8" x14ac:dyDescent="0.25">
      <c r="A12" s="57" t="s">
        <v>265</v>
      </c>
      <c r="B12" s="18"/>
      <c r="C12" s="18"/>
      <c r="D12" s="7"/>
      <c r="E12" s="8"/>
      <c r="F12" s="9"/>
      <c r="G12" s="56"/>
    </row>
    <row r="13" spans="1:8" x14ac:dyDescent="0.25">
      <c r="A13" s="41" t="s">
        <v>352</v>
      </c>
      <c r="B13" s="18" t="s">
        <v>353</v>
      </c>
      <c r="C13" s="18" t="s">
        <v>271</v>
      </c>
      <c r="D13" s="7">
        <v>127500000</v>
      </c>
      <c r="E13" s="8">
        <v>130947.98</v>
      </c>
      <c r="F13" s="9">
        <v>6.9400000000000003E-2</v>
      </c>
      <c r="G13" s="56">
        <v>7.2599999999999998E-2</v>
      </c>
    </row>
    <row r="14" spans="1:8" x14ac:dyDescent="0.25">
      <c r="A14" s="41" t="s">
        <v>354</v>
      </c>
      <c r="B14" s="18" t="s">
        <v>355</v>
      </c>
      <c r="C14" s="18" t="s">
        <v>271</v>
      </c>
      <c r="D14" s="7">
        <v>117500000</v>
      </c>
      <c r="E14" s="8">
        <v>120605.75999999999</v>
      </c>
      <c r="F14" s="9">
        <v>6.3899999999999998E-2</v>
      </c>
      <c r="G14" s="56">
        <v>7.2575000000000001E-2</v>
      </c>
    </row>
    <row r="15" spans="1:8" x14ac:dyDescent="0.25">
      <c r="A15" s="41" t="s">
        <v>356</v>
      </c>
      <c r="B15" s="18" t="s">
        <v>357</v>
      </c>
      <c r="C15" s="18" t="s">
        <v>271</v>
      </c>
      <c r="D15" s="7">
        <v>97500000</v>
      </c>
      <c r="E15" s="8">
        <v>97132.62</v>
      </c>
      <c r="F15" s="9">
        <v>5.1499999999999997E-2</v>
      </c>
      <c r="G15" s="56">
        <v>7.1048E-2</v>
      </c>
    </row>
    <row r="16" spans="1:8" x14ac:dyDescent="0.25">
      <c r="A16" s="41" t="s">
        <v>358</v>
      </c>
      <c r="B16" s="18" t="s">
        <v>359</v>
      </c>
      <c r="C16" s="18" t="s">
        <v>271</v>
      </c>
      <c r="D16" s="7">
        <v>90000000</v>
      </c>
      <c r="E16" s="8">
        <v>90539.64</v>
      </c>
      <c r="F16" s="9">
        <v>4.8000000000000001E-2</v>
      </c>
      <c r="G16" s="56">
        <v>7.2575000000000001E-2</v>
      </c>
    </row>
    <row r="17" spans="1:7" x14ac:dyDescent="0.25">
      <c r="A17" s="41" t="s">
        <v>360</v>
      </c>
      <c r="B17" s="18" t="s">
        <v>361</v>
      </c>
      <c r="C17" s="18" t="s">
        <v>282</v>
      </c>
      <c r="D17" s="7">
        <v>83000000</v>
      </c>
      <c r="E17" s="8">
        <v>83282.95</v>
      </c>
      <c r="F17" s="9">
        <v>4.41E-2</v>
      </c>
      <c r="G17" s="56">
        <v>7.2474999999999998E-2</v>
      </c>
    </row>
    <row r="18" spans="1:7" x14ac:dyDescent="0.25">
      <c r="A18" s="41" t="s">
        <v>362</v>
      </c>
      <c r="B18" s="18" t="s">
        <v>363</v>
      </c>
      <c r="C18" s="18" t="s">
        <v>271</v>
      </c>
      <c r="D18" s="7">
        <v>81000000</v>
      </c>
      <c r="E18" s="8">
        <v>82429.97</v>
      </c>
      <c r="F18" s="9">
        <v>4.3700000000000003E-2</v>
      </c>
      <c r="G18" s="56">
        <v>7.1599999999999997E-2</v>
      </c>
    </row>
    <row r="19" spans="1:7" x14ac:dyDescent="0.25">
      <c r="A19" s="41" t="s">
        <v>364</v>
      </c>
      <c r="B19" s="18" t="s">
        <v>365</v>
      </c>
      <c r="C19" s="18" t="s">
        <v>271</v>
      </c>
      <c r="D19" s="7">
        <v>76737000</v>
      </c>
      <c r="E19" s="8">
        <v>77138.490000000005</v>
      </c>
      <c r="F19" s="9">
        <v>4.0899999999999999E-2</v>
      </c>
      <c r="G19" s="56">
        <v>7.0848999999999995E-2</v>
      </c>
    </row>
    <row r="20" spans="1:7" x14ac:dyDescent="0.25">
      <c r="A20" s="41" t="s">
        <v>366</v>
      </c>
      <c r="B20" s="18" t="s">
        <v>367</v>
      </c>
      <c r="C20" s="18" t="s">
        <v>271</v>
      </c>
      <c r="D20" s="7">
        <v>73000000</v>
      </c>
      <c r="E20" s="8">
        <v>73944.91</v>
      </c>
      <c r="F20" s="9">
        <v>3.9199999999999999E-2</v>
      </c>
      <c r="G20" s="56">
        <v>7.2249999999999995E-2</v>
      </c>
    </row>
    <row r="21" spans="1:7" x14ac:dyDescent="0.25">
      <c r="A21" s="41" t="s">
        <v>368</v>
      </c>
      <c r="B21" s="18" t="s">
        <v>369</v>
      </c>
      <c r="C21" s="18" t="s">
        <v>271</v>
      </c>
      <c r="D21" s="7">
        <v>65700000</v>
      </c>
      <c r="E21" s="8">
        <v>66953.23</v>
      </c>
      <c r="F21" s="9">
        <v>3.5499999999999997E-2</v>
      </c>
      <c r="G21" s="56">
        <v>7.2249999999999995E-2</v>
      </c>
    </row>
    <row r="22" spans="1:7" x14ac:dyDescent="0.25">
      <c r="A22" s="41" t="s">
        <v>370</v>
      </c>
      <c r="B22" s="18" t="s">
        <v>371</v>
      </c>
      <c r="C22" s="18" t="s">
        <v>271</v>
      </c>
      <c r="D22" s="7">
        <v>61500000</v>
      </c>
      <c r="E22" s="8">
        <v>61923.18</v>
      </c>
      <c r="F22" s="9">
        <v>3.2800000000000003E-2</v>
      </c>
      <c r="G22" s="56">
        <v>7.1349999999999997E-2</v>
      </c>
    </row>
    <row r="23" spans="1:7" x14ac:dyDescent="0.25">
      <c r="A23" s="41" t="s">
        <v>372</v>
      </c>
      <c r="B23" s="18" t="s">
        <v>373</v>
      </c>
      <c r="C23" s="18" t="s">
        <v>271</v>
      </c>
      <c r="D23" s="7">
        <v>61500000</v>
      </c>
      <c r="E23" s="8">
        <v>61554.98</v>
      </c>
      <c r="F23" s="9">
        <v>3.2599999999999997E-2</v>
      </c>
      <c r="G23" s="56">
        <v>7.3748999999999995E-2</v>
      </c>
    </row>
    <row r="24" spans="1:7" x14ac:dyDescent="0.25">
      <c r="A24" s="41" t="s">
        <v>374</v>
      </c>
      <c r="B24" s="18" t="s">
        <v>375</v>
      </c>
      <c r="C24" s="18" t="s">
        <v>271</v>
      </c>
      <c r="D24" s="7">
        <v>53700000</v>
      </c>
      <c r="E24" s="8">
        <v>54226.1</v>
      </c>
      <c r="F24" s="9">
        <v>2.87E-2</v>
      </c>
      <c r="G24" s="56">
        <v>7.2599999999999998E-2</v>
      </c>
    </row>
    <row r="25" spans="1:7" x14ac:dyDescent="0.25">
      <c r="A25" s="41" t="s">
        <v>376</v>
      </c>
      <c r="B25" s="18" t="s">
        <v>377</v>
      </c>
      <c r="C25" s="18" t="s">
        <v>378</v>
      </c>
      <c r="D25" s="7">
        <v>52500000</v>
      </c>
      <c r="E25" s="8">
        <v>53153.73</v>
      </c>
      <c r="F25" s="9">
        <v>2.8199999999999999E-2</v>
      </c>
      <c r="G25" s="56">
        <v>7.1050000000000002E-2</v>
      </c>
    </row>
    <row r="26" spans="1:7" x14ac:dyDescent="0.25">
      <c r="A26" s="41" t="s">
        <v>379</v>
      </c>
      <c r="B26" s="18" t="s">
        <v>380</v>
      </c>
      <c r="C26" s="18" t="s">
        <v>271</v>
      </c>
      <c r="D26" s="7">
        <v>45000000</v>
      </c>
      <c r="E26" s="8">
        <v>44856.63</v>
      </c>
      <c r="F26" s="9">
        <v>2.3800000000000002E-2</v>
      </c>
      <c r="G26" s="56">
        <v>7.1599999999999997E-2</v>
      </c>
    </row>
    <row r="27" spans="1:7" x14ac:dyDescent="0.25">
      <c r="A27" s="41" t="s">
        <v>381</v>
      </c>
      <c r="B27" s="18" t="s">
        <v>382</v>
      </c>
      <c r="C27" s="18" t="s">
        <v>271</v>
      </c>
      <c r="D27" s="7">
        <v>43200000</v>
      </c>
      <c r="E27" s="8">
        <v>43637.88</v>
      </c>
      <c r="F27" s="9">
        <v>2.3099999999999999E-2</v>
      </c>
      <c r="G27" s="56">
        <v>7.2249999999999995E-2</v>
      </c>
    </row>
    <row r="28" spans="1:7" x14ac:dyDescent="0.25">
      <c r="A28" s="41" t="s">
        <v>383</v>
      </c>
      <c r="B28" s="18" t="s">
        <v>384</v>
      </c>
      <c r="C28" s="18" t="s">
        <v>271</v>
      </c>
      <c r="D28" s="7">
        <v>38500000</v>
      </c>
      <c r="E28" s="8">
        <v>39094.36</v>
      </c>
      <c r="F28" s="9">
        <v>2.07E-2</v>
      </c>
      <c r="G28" s="56">
        <v>7.3748999999999995E-2</v>
      </c>
    </row>
    <row r="29" spans="1:7" x14ac:dyDescent="0.25">
      <c r="A29" s="41" t="s">
        <v>385</v>
      </c>
      <c r="B29" s="18" t="s">
        <v>386</v>
      </c>
      <c r="C29" s="18" t="s">
        <v>271</v>
      </c>
      <c r="D29" s="7">
        <v>37500000</v>
      </c>
      <c r="E29" s="8">
        <v>37759.129999999997</v>
      </c>
      <c r="F29" s="9">
        <v>0.02</v>
      </c>
      <c r="G29" s="56">
        <v>7.22E-2</v>
      </c>
    </row>
    <row r="30" spans="1:7" x14ac:dyDescent="0.25">
      <c r="A30" s="41" t="s">
        <v>387</v>
      </c>
      <c r="B30" s="18" t="s">
        <v>388</v>
      </c>
      <c r="C30" s="18" t="s">
        <v>271</v>
      </c>
      <c r="D30" s="7">
        <v>37000000</v>
      </c>
      <c r="E30" s="8">
        <v>37513.89</v>
      </c>
      <c r="F30" s="9">
        <v>1.9900000000000001E-2</v>
      </c>
      <c r="G30" s="56">
        <v>7.2150000000000006E-2</v>
      </c>
    </row>
    <row r="31" spans="1:7" x14ac:dyDescent="0.25">
      <c r="A31" s="41" t="s">
        <v>389</v>
      </c>
      <c r="B31" s="18" t="s">
        <v>390</v>
      </c>
      <c r="C31" s="18" t="s">
        <v>271</v>
      </c>
      <c r="D31" s="7">
        <v>34000000</v>
      </c>
      <c r="E31" s="8">
        <v>34344.11</v>
      </c>
      <c r="F31" s="9">
        <v>1.8200000000000001E-2</v>
      </c>
      <c r="G31" s="56">
        <v>7.22E-2</v>
      </c>
    </row>
    <row r="32" spans="1:7" x14ac:dyDescent="0.25">
      <c r="A32" s="41" t="s">
        <v>391</v>
      </c>
      <c r="B32" s="18" t="s">
        <v>392</v>
      </c>
      <c r="C32" s="18" t="s">
        <v>271</v>
      </c>
      <c r="D32" s="7">
        <v>32500000</v>
      </c>
      <c r="E32" s="8">
        <v>32821.17</v>
      </c>
      <c r="F32" s="9">
        <v>1.7399999999999999E-2</v>
      </c>
      <c r="G32" s="56">
        <v>7.3999999999999996E-2</v>
      </c>
    </row>
    <row r="33" spans="1:7" x14ac:dyDescent="0.25">
      <c r="A33" s="41" t="s">
        <v>393</v>
      </c>
      <c r="B33" s="18" t="s">
        <v>394</v>
      </c>
      <c r="C33" s="18" t="s">
        <v>268</v>
      </c>
      <c r="D33" s="7">
        <v>29500000</v>
      </c>
      <c r="E33" s="8">
        <v>30666.34</v>
      </c>
      <c r="F33" s="9">
        <v>1.6299999999999999E-2</v>
      </c>
      <c r="G33" s="56">
        <v>7.2050000000000003E-2</v>
      </c>
    </row>
    <row r="34" spans="1:7" x14ac:dyDescent="0.25">
      <c r="A34" s="41" t="s">
        <v>395</v>
      </c>
      <c r="B34" s="18" t="s">
        <v>396</v>
      </c>
      <c r="C34" s="18" t="s">
        <v>271</v>
      </c>
      <c r="D34" s="7">
        <v>25000000</v>
      </c>
      <c r="E34" s="8">
        <v>25597.75</v>
      </c>
      <c r="F34" s="9">
        <v>1.3599999999999999E-2</v>
      </c>
      <c r="G34" s="56">
        <v>7.2575000000000001E-2</v>
      </c>
    </row>
    <row r="35" spans="1:7" x14ac:dyDescent="0.25">
      <c r="A35" s="41" t="s">
        <v>397</v>
      </c>
      <c r="B35" s="18" t="s">
        <v>398</v>
      </c>
      <c r="C35" s="18" t="s">
        <v>271</v>
      </c>
      <c r="D35" s="7">
        <v>24500000</v>
      </c>
      <c r="E35" s="8">
        <v>24771.51</v>
      </c>
      <c r="F35" s="9">
        <v>1.3100000000000001E-2</v>
      </c>
      <c r="G35" s="56">
        <v>7.22E-2</v>
      </c>
    </row>
    <row r="36" spans="1:7" x14ac:dyDescent="0.25">
      <c r="A36" s="41" t="s">
        <v>399</v>
      </c>
      <c r="B36" s="18" t="s">
        <v>400</v>
      </c>
      <c r="C36" s="18" t="s">
        <v>282</v>
      </c>
      <c r="D36" s="7">
        <v>20000000</v>
      </c>
      <c r="E36" s="8">
        <v>20159.34</v>
      </c>
      <c r="F36" s="9">
        <v>1.0699999999999999E-2</v>
      </c>
      <c r="G36" s="56">
        <v>7.3713000000000001E-2</v>
      </c>
    </row>
    <row r="37" spans="1:7" x14ac:dyDescent="0.25">
      <c r="A37" s="41" t="s">
        <v>401</v>
      </c>
      <c r="B37" s="18" t="s">
        <v>402</v>
      </c>
      <c r="C37" s="18" t="s">
        <v>271</v>
      </c>
      <c r="D37" s="7">
        <v>18000000</v>
      </c>
      <c r="E37" s="8">
        <v>19046.39</v>
      </c>
      <c r="F37" s="9">
        <v>1.01E-2</v>
      </c>
      <c r="G37" s="56">
        <v>7.2800000000000004E-2</v>
      </c>
    </row>
    <row r="38" spans="1:7" x14ac:dyDescent="0.25">
      <c r="A38" s="41" t="s">
        <v>403</v>
      </c>
      <c r="B38" s="18" t="s">
        <v>404</v>
      </c>
      <c r="C38" s="18" t="s">
        <v>271</v>
      </c>
      <c r="D38" s="7">
        <v>17500000</v>
      </c>
      <c r="E38" s="8">
        <v>18247.39</v>
      </c>
      <c r="F38" s="9">
        <v>9.7000000000000003E-3</v>
      </c>
      <c r="G38" s="56">
        <v>7.2249999999999995E-2</v>
      </c>
    </row>
    <row r="39" spans="1:7" x14ac:dyDescent="0.25">
      <c r="A39" s="41" t="s">
        <v>405</v>
      </c>
      <c r="B39" s="18" t="s">
        <v>406</v>
      </c>
      <c r="C39" s="18" t="s">
        <v>271</v>
      </c>
      <c r="D39" s="7">
        <v>17500000</v>
      </c>
      <c r="E39" s="8">
        <v>17813.02</v>
      </c>
      <c r="F39" s="9">
        <v>9.4000000000000004E-3</v>
      </c>
      <c r="G39" s="56">
        <v>7.1099999999999997E-2</v>
      </c>
    </row>
    <row r="40" spans="1:7" x14ac:dyDescent="0.25">
      <c r="A40" s="41" t="s">
        <v>407</v>
      </c>
      <c r="B40" s="18" t="s">
        <v>408</v>
      </c>
      <c r="C40" s="18" t="s">
        <v>409</v>
      </c>
      <c r="D40" s="7">
        <v>17500000</v>
      </c>
      <c r="E40" s="8">
        <v>17714.59</v>
      </c>
      <c r="F40" s="9">
        <v>9.4000000000000004E-3</v>
      </c>
      <c r="G40" s="56">
        <v>7.3374999999999996E-2</v>
      </c>
    </row>
    <row r="41" spans="1:7" x14ac:dyDescent="0.25">
      <c r="A41" s="41" t="s">
        <v>410</v>
      </c>
      <c r="B41" s="18" t="s">
        <v>411</v>
      </c>
      <c r="C41" s="18" t="s">
        <v>271</v>
      </c>
      <c r="D41" s="7">
        <v>16500000</v>
      </c>
      <c r="E41" s="8">
        <v>17144.54</v>
      </c>
      <c r="F41" s="9">
        <v>9.1000000000000004E-3</v>
      </c>
      <c r="G41" s="56">
        <v>7.2800000000000004E-2</v>
      </c>
    </row>
    <row r="42" spans="1:7" x14ac:dyDescent="0.25">
      <c r="A42" s="41" t="s">
        <v>412</v>
      </c>
      <c r="B42" s="18" t="s">
        <v>413</v>
      </c>
      <c r="C42" s="18" t="s">
        <v>271</v>
      </c>
      <c r="D42" s="7">
        <v>15000000</v>
      </c>
      <c r="E42" s="8">
        <v>15141.59</v>
      </c>
      <c r="F42" s="9">
        <v>8.0000000000000002E-3</v>
      </c>
      <c r="G42" s="56">
        <v>7.1099999999999997E-2</v>
      </c>
    </row>
    <row r="43" spans="1:7" x14ac:dyDescent="0.25">
      <c r="A43" s="41" t="s">
        <v>414</v>
      </c>
      <c r="B43" s="18" t="s">
        <v>415</v>
      </c>
      <c r="C43" s="18" t="s">
        <v>271</v>
      </c>
      <c r="D43" s="7">
        <v>14000000</v>
      </c>
      <c r="E43" s="8">
        <v>14699.34</v>
      </c>
      <c r="F43" s="9">
        <v>7.7999999999999996E-3</v>
      </c>
      <c r="G43" s="56">
        <v>7.2662000000000004E-2</v>
      </c>
    </row>
    <row r="44" spans="1:7" x14ac:dyDescent="0.25">
      <c r="A44" s="41" t="s">
        <v>416</v>
      </c>
      <c r="B44" s="18" t="s">
        <v>417</v>
      </c>
      <c r="C44" s="18" t="s">
        <v>271</v>
      </c>
      <c r="D44" s="7">
        <v>12500000</v>
      </c>
      <c r="E44" s="8">
        <v>12841.78</v>
      </c>
      <c r="F44" s="9">
        <v>6.7999999999999996E-3</v>
      </c>
      <c r="G44" s="56">
        <v>7.2724999999999998E-2</v>
      </c>
    </row>
    <row r="45" spans="1:7" x14ac:dyDescent="0.25">
      <c r="A45" s="41" t="s">
        <v>418</v>
      </c>
      <c r="B45" s="18" t="s">
        <v>419</v>
      </c>
      <c r="C45" s="18" t="s">
        <v>271</v>
      </c>
      <c r="D45" s="7">
        <v>11950000</v>
      </c>
      <c r="E45" s="8">
        <v>12459.73</v>
      </c>
      <c r="F45" s="9">
        <v>6.6E-3</v>
      </c>
      <c r="G45" s="56">
        <v>7.2050000000000003E-2</v>
      </c>
    </row>
    <row r="46" spans="1:7" x14ac:dyDescent="0.25">
      <c r="A46" s="41" t="s">
        <v>420</v>
      </c>
      <c r="B46" s="18" t="s">
        <v>421</v>
      </c>
      <c r="C46" s="18" t="s">
        <v>282</v>
      </c>
      <c r="D46" s="7">
        <v>11500000</v>
      </c>
      <c r="E46" s="8">
        <v>11845.32</v>
      </c>
      <c r="F46" s="9">
        <v>6.3E-3</v>
      </c>
      <c r="G46" s="56">
        <v>7.2900000000000006E-2</v>
      </c>
    </row>
    <row r="47" spans="1:7" x14ac:dyDescent="0.25">
      <c r="A47" s="41" t="s">
        <v>422</v>
      </c>
      <c r="B47" s="18" t="s">
        <v>423</v>
      </c>
      <c r="C47" s="18" t="s">
        <v>271</v>
      </c>
      <c r="D47" s="7">
        <v>10500000</v>
      </c>
      <c r="E47" s="8">
        <v>10615.13</v>
      </c>
      <c r="F47" s="9">
        <v>5.5999999999999999E-3</v>
      </c>
      <c r="G47" s="56">
        <v>7.22E-2</v>
      </c>
    </row>
    <row r="48" spans="1:7" x14ac:dyDescent="0.25">
      <c r="A48" s="41" t="s">
        <v>424</v>
      </c>
      <c r="B48" s="18" t="s">
        <v>425</v>
      </c>
      <c r="C48" s="18" t="s">
        <v>271</v>
      </c>
      <c r="D48" s="7">
        <v>10300000</v>
      </c>
      <c r="E48" s="8">
        <v>10592.12</v>
      </c>
      <c r="F48" s="9">
        <v>5.5999999999999999E-3</v>
      </c>
      <c r="G48" s="56">
        <v>7.2599999999999998E-2</v>
      </c>
    </row>
    <row r="49" spans="1:7" x14ac:dyDescent="0.25">
      <c r="A49" s="41" t="s">
        <v>426</v>
      </c>
      <c r="B49" s="18" t="s">
        <v>427</v>
      </c>
      <c r="C49" s="18" t="s">
        <v>282</v>
      </c>
      <c r="D49" s="7">
        <v>10000000</v>
      </c>
      <c r="E49" s="8">
        <v>10111.83</v>
      </c>
      <c r="F49" s="9">
        <v>5.4000000000000003E-3</v>
      </c>
      <c r="G49" s="56">
        <v>7.3749999999999996E-2</v>
      </c>
    </row>
    <row r="50" spans="1:7" x14ac:dyDescent="0.25">
      <c r="A50" s="41" t="s">
        <v>428</v>
      </c>
      <c r="B50" s="18" t="s">
        <v>429</v>
      </c>
      <c r="C50" s="18" t="s">
        <v>271</v>
      </c>
      <c r="D50" s="7">
        <v>7500000</v>
      </c>
      <c r="E50" s="8">
        <v>7780.44</v>
      </c>
      <c r="F50" s="9">
        <v>4.1000000000000003E-3</v>
      </c>
      <c r="G50" s="56">
        <v>7.2450000000000001E-2</v>
      </c>
    </row>
    <row r="51" spans="1:7" x14ac:dyDescent="0.25">
      <c r="A51" s="41" t="s">
        <v>430</v>
      </c>
      <c r="B51" s="18" t="s">
        <v>431</v>
      </c>
      <c r="C51" s="18" t="s">
        <v>271</v>
      </c>
      <c r="D51" s="7">
        <v>7500000</v>
      </c>
      <c r="E51" s="8">
        <v>7779.37</v>
      </c>
      <c r="F51" s="9">
        <v>4.1000000000000003E-3</v>
      </c>
      <c r="G51" s="56">
        <v>7.2400000000000006E-2</v>
      </c>
    </row>
    <row r="52" spans="1:7" x14ac:dyDescent="0.25">
      <c r="A52" s="41" t="s">
        <v>432</v>
      </c>
      <c r="B52" s="18" t="s">
        <v>433</v>
      </c>
      <c r="C52" s="18" t="s">
        <v>271</v>
      </c>
      <c r="D52" s="7">
        <v>7000000</v>
      </c>
      <c r="E52" s="8">
        <v>7283.23</v>
      </c>
      <c r="F52" s="9">
        <v>3.8999999999999998E-3</v>
      </c>
      <c r="G52" s="56">
        <v>7.1550000000000002E-2</v>
      </c>
    </row>
    <row r="53" spans="1:7" x14ac:dyDescent="0.25">
      <c r="A53" s="41" t="s">
        <v>434</v>
      </c>
      <c r="B53" s="18" t="s">
        <v>435</v>
      </c>
      <c r="C53" s="18" t="s">
        <v>271</v>
      </c>
      <c r="D53" s="7">
        <v>7000000</v>
      </c>
      <c r="E53" s="8">
        <v>6961.1</v>
      </c>
      <c r="F53" s="9">
        <v>3.7000000000000002E-3</v>
      </c>
      <c r="G53" s="56">
        <v>7.3849999999999999E-2</v>
      </c>
    </row>
    <row r="54" spans="1:7" x14ac:dyDescent="0.25">
      <c r="A54" s="41" t="s">
        <v>436</v>
      </c>
      <c r="B54" s="18" t="s">
        <v>437</v>
      </c>
      <c r="C54" s="18" t="s">
        <v>271</v>
      </c>
      <c r="D54" s="7">
        <v>6500000</v>
      </c>
      <c r="E54" s="8">
        <v>6886.66</v>
      </c>
      <c r="F54" s="9">
        <v>3.5999999999999999E-3</v>
      </c>
      <c r="G54" s="56">
        <v>7.2775000000000006E-2</v>
      </c>
    </row>
    <row r="55" spans="1:7" x14ac:dyDescent="0.25">
      <c r="A55" s="41" t="s">
        <v>438</v>
      </c>
      <c r="B55" s="18" t="s">
        <v>439</v>
      </c>
      <c r="C55" s="18" t="s">
        <v>378</v>
      </c>
      <c r="D55" s="7">
        <v>6500000</v>
      </c>
      <c r="E55" s="8">
        <v>6585.49</v>
      </c>
      <c r="F55" s="9">
        <v>3.5000000000000001E-3</v>
      </c>
      <c r="G55" s="56">
        <v>7.1775000000000005E-2</v>
      </c>
    </row>
    <row r="56" spans="1:7" x14ac:dyDescent="0.25">
      <c r="A56" s="41" t="s">
        <v>440</v>
      </c>
      <c r="B56" s="18" t="s">
        <v>441</v>
      </c>
      <c r="C56" s="18" t="s">
        <v>271</v>
      </c>
      <c r="D56" s="7">
        <v>5500000</v>
      </c>
      <c r="E56" s="8">
        <v>5814.13</v>
      </c>
      <c r="F56" s="9">
        <v>3.0999999999999999E-3</v>
      </c>
      <c r="G56" s="56">
        <v>7.2800000000000004E-2</v>
      </c>
    </row>
    <row r="57" spans="1:7" x14ac:dyDescent="0.25">
      <c r="A57" s="41" t="s">
        <v>442</v>
      </c>
      <c r="B57" s="18" t="s">
        <v>443</v>
      </c>
      <c r="C57" s="18" t="s">
        <v>271</v>
      </c>
      <c r="D57" s="7">
        <v>5500000</v>
      </c>
      <c r="E57" s="8">
        <v>5718.58</v>
      </c>
      <c r="F57" s="9">
        <v>3.0000000000000001E-3</v>
      </c>
      <c r="G57" s="56">
        <v>7.2450000000000001E-2</v>
      </c>
    </row>
    <row r="58" spans="1:7" x14ac:dyDescent="0.25">
      <c r="A58" s="41" t="s">
        <v>444</v>
      </c>
      <c r="B58" s="18" t="s">
        <v>445</v>
      </c>
      <c r="C58" s="18" t="s">
        <v>271</v>
      </c>
      <c r="D58" s="7">
        <v>5500000</v>
      </c>
      <c r="E58" s="8">
        <v>5526.21</v>
      </c>
      <c r="F58" s="9">
        <v>2.8999999999999998E-3</v>
      </c>
      <c r="G58" s="56">
        <v>7.2624999999999995E-2</v>
      </c>
    </row>
    <row r="59" spans="1:7" x14ac:dyDescent="0.25">
      <c r="A59" s="41" t="s">
        <v>446</v>
      </c>
      <c r="B59" s="18" t="s">
        <v>447</v>
      </c>
      <c r="C59" s="18" t="s">
        <v>271</v>
      </c>
      <c r="D59" s="7">
        <v>5000000</v>
      </c>
      <c r="E59" s="8">
        <v>5168.78</v>
      </c>
      <c r="F59" s="9">
        <v>2.7000000000000001E-3</v>
      </c>
      <c r="G59" s="56">
        <v>7.4002999999999999E-2</v>
      </c>
    </row>
    <row r="60" spans="1:7" x14ac:dyDescent="0.25">
      <c r="A60" s="41" t="s">
        <v>448</v>
      </c>
      <c r="B60" s="18" t="s">
        <v>449</v>
      </c>
      <c r="C60" s="18" t="s">
        <v>271</v>
      </c>
      <c r="D60" s="7">
        <v>5000000</v>
      </c>
      <c r="E60" s="8">
        <v>5166.3100000000004</v>
      </c>
      <c r="F60" s="9">
        <v>2.7000000000000001E-3</v>
      </c>
      <c r="G60" s="56">
        <v>7.4075000000000002E-2</v>
      </c>
    </row>
    <row r="61" spans="1:7" x14ac:dyDescent="0.25">
      <c r="A61" s="41" t="s">
        <v>450</v>
      </c>
      <c r="B61" s="18" t="s">
        <v>451</v>
      </c>
      <c r="C61" s="18" t="s">
        <v>268</v>
      </c>
      <c r="D61" s="7">
        <v>5100000</v>
      </c>
      <c r="E61" s="8">
        <v>5073.93</v>
      </c>
      <c r="F61" s="9">
        <v>2.7000000000000001E-3</v>
      </c>
      <c r="G61" s="56">
        <v>7.2349999999999998E-2</v>
      </c>
    </row>
    <row r="62" spans="1:7" x14ac:dyDescent="0.25">
      <c r="A62" s="41" t="s">
        <v>452</v>
      </c>
      <c r="B62" s="18" t="s">
        <v>453</v>
      </c>
      <c r="C62" s="18" t="s">
        <v>282</v>
      </c>
      <c r="D62" s="7">
        <v>5000000</v>
      </c>
      <c r="E62" s="8">
        <v>4967.92</v>
      </c>
      <c r="F62" s="9">
        <v>2.5999999999999999E-3</v>
      </c>
      <c r="G62" s="56">
        <v>7.3749999999999996E-2</v>
      </c>
    </row>
    <row r="63" spans="1:7" x14ac:dyDescent="0.25">
      <c r="A63" s="41" t="s">
        <v>454</v>
      </c>
      <c r="B63" s="18" t="s">
        <v>455</v>
      </c>
      <c r="C63" s="18" t="s">
        <v>271</v>
      </c>
      <c r="D63" s="7">
        <v>4000000</v>
      </c>
      <c r="E63" s="8">
        <v>4179.9399999999996</v>
      </c>
      <c r="F63" s="9">
        <v>2.2000000000000001E-3</v>
      </c>
      <c r="G63" s="56">
        <v>7.2099999999999997E-2</v>
      </c>
    </row>
    <row r="64" spans="1:7" x14ac:dyDescent="0.25">
      <c r="A64" s="41" t="s">
        <v>456</v>
      </c>
      <c r="B64" s="18" t="s">
        <v>457</v>
      </c>
      <c r="C64" s="18" t="s">
        <v>282</v>
      </c>
      <c r="D64" s="7">
        <v>3800000</v>
      </c>
      <c r="E64" s="8">
        <v>3821.53</v>
      </c>
      <c r="F64" s="9">
        <v>2E-3</v>
      </c>
      <c r="G64" s="56">
        <v>7.2349999999999998E-2</v>
      </c>
    </row>
    <row r="65" spans="1:7" x14ac:dyDescent="0.25">
      <c r="A65" s="41" t="s">
        <v>458</v>
      </c>
      <c r="B65" s="18" t="s">
        <v>459</v>
      </c>
      <c r="C65" s="18" t="s">
        <v>271</v>
      </c>
      <c r="D65" s="7">
        <v>3500000</v>
      </c>
      <c r="E65" s="8">
        <v>3514.34</v>
      </c>
      <c r="F65" s="9">
        <v>1.9E-3</v>
      </c>
      <c r="G65" s="56">
        <v>7.2249999999999995E-2</v>
      </c>
    </row>
    <row r="66" spans="1:7" x14ac:dyDescent="0.25">
      <c r="A66" s="41" t="s">
        <v>460</v>
      </c>
      <c r="B66" s="18" t="s">
        <v>461</v>
      </c>
      <c r="C66" s="18" t="s">
        <v>271</v>
      </c>
      <c r="D66" s="7">
        <v>3000000</v>
      </c>
      <c r="E66" s="8">
        <v>3136.72</v>
      </c>
      <c r="F66" s="9">
        <v>1.6999999999999999E-3</v>
      </c>
      <c r="G66" s="56">
        <v>7.2474999999999998E-2</v>
      </c>
    </row>
    <row r="67" spans="1:7" x14ac:dyDescent="0.25">
      <c r="A67" s="41" t="s">
        <v>462</v>
      </c>
      <c r="B67" s="18" t="s">
        <v>463</v>
      </c>
      <c r="C67" s="18" t="s">
        <v>271</v>
      </c>
      <c r="D67" s="7">
        <v>3000000</v>
      </c>
      <c r="E67" s="8">
        <v>3120.97</v>
      </c>
      <c r="F67" s="9">
        <v>1.6999999999999999E-3</v>
      </c>
      <c r="G67" s="56">
        <v>7.195E-2</v>
      </c>
    </row>
    <row r="68" spans="1:7" x14ac:dyDescent="0.25">
      <c r="A68" s="41" t="s">
        <v>464</v>
      </c>
      <c r="B68" s="18" t="s">
        <v>465</v>
      </c>
      <c r="C68" s="18" t="s">
        <v>271</v>
      </c>
      <c r="D68" s="7">
        <v>3000000</v>
      </c>
      <c r="E68" s="8">
        <v>3119.78</v>
      </c>
      <c r="F68" s="9">
        <v>1.6999999999999999E-3</v>
      </c>
      <c r="G68" s="56">
        <v>7.22E-2</v>
      </c>
    </row>
    <row r="69" spans="1:7" x14ac:dyDescent="0.25">
      <c r="A69" s="41" t="s">
        <v>466</v>
      </c>
      <c r="B69" s="18" t="s">
        <v>467</v>
      </c>
      <c r="C69" s="18" t="s">
        <v>271</v>
      </c>
      <c r="D69" s="7">
        <v>2500000</v>
      </c>
      <c r="E69" s="8">
        <v>2708.25</v>
      </c>
      <c r="F69" s="9">
        <v>1.4E-3</v>
      </c>
      <c r="G69" s="56">
        <v>7.2249999999999995E-2</v>
      </c>
    </row>
    <row r="70" spans="1:7" x14ac:dyDescent="0.25">
      <c r="A70" s="41" t="s">
        <v>468</v>
      </c>
      <c r="B70" s="18" t="s">
        <v>469</v>
      </c>
      <c r="C70" s="18" t="s">
        <v>271</v>
      </c>
      <c r="D70" s="7">
        <v>2500000</v>
      </c>
      <c r="E70" s="8">
        <v>2620.5500000000002</v>
      </c>
      <c r="F70" s="9">
        <v>1.4E-3</v>
      </c>
      <c r="G70" s="56">
        <v>7.2400000000000006E-2</v>
      </c>
    </row>
    <row r="71" spans="1:7" x14ac:dyDescent="0.25">
      <c r="A71" s="41" t="s">
        <v>470</v>
      </c>
      <c r="B71" s="18" t="s">
        <v>471</v>
      </c>
      <c r="C71" s="18" t="s">
        <v>271</v>
      </c>
      <c r="D71" s="7">
        <v>2500000</v>
      </c>
      <c r="E71" s="8">
        <v>2614.31</v>
      </c>
      <c r="F71" s="9">
        <v>1.4E-3</v>
      </c>
      <c r="G71" s="56">
        <v>7.3926000000000006E-2</v>
      </c>
    </row>
    <row r="72" spans="1:7" x14ac:dyDescent="0.25">
      <c r="A72" s="41" t="s">
        <v>472</v>
      </c>
      <c r="B72" s="18" t="s">
        <v>473</v>
      </c>
      <c r="C72" s="18" t="s">
        <v>271</v>
      </c>
      <c r="D72" s="7">
        <v>2500000</v>
      </c>
      <c r="E72" s="8">
        <v>2612.98</v>
      </c>
      <c r="F72" s="9">
        <v>1.4E-3</v>
      </c>
      <c r="G72" s="56">
        <v>7.2477E-2</v>
      </c>
    </row>
    <row r="73" spans="1:7" x14ac:dyDescent="0.25">
      <c r="A73" s="41" t="s">
        <v>474</v>
      </c>
      <c r="B73" s="18" t="s">
        <v>475</v>
      </c>
      <c r="C73" s="18" t="s">
        <v>271</v>
      </c>
      <c r="D73" s="7">
        <v>2000000</v>
      </c>
      <c r="E73" s="8">
        <v>2055.61</v>
      </c>
      <c r="F73" s="9">
        <v>1.1000000000000001E-3</v>
      </c>
      <c r="G73" s="56">
        <v>7.22E-2</v>
      </c>
    </row>
    <row r="74" spans="1:7" x14ac:dyDescent="0.25">
      <c r="A74" s="41" t="s">
        <v>476</v>
      </c>
      <c r="B74" s="18" t="s">
        <v>477</v>
      </c>
      <c r="C74" s="18" t="s">
        <v>271</v>
      </c>
      <c r="D74" s="7">
        <v>1500000</v>
      </c>
      <c r="E74" s="8">
        <v>1562.08</v>
      </c>
      <c r="F74" s="9">
        <v>8.0000000000000004E-4</v>
      </c>
      <c r="G74" s="56">
        <v>7.22E-2</v>
      </c>
    </row>
    <row r="75" spans="1:7" x14ac:dyDescent="0.25">
      <c r="A75" s="41" t="s">
        <v>478</v>
      </c>
      <c r="B75" s="18" t="s">
        <v>479</v>
      </c>
      <c r="C75" s="18" t="s">
        <v>378</v>
      </c>
      <c r="D75" s="7">
        <v>1500000</v>
      </c>
      <c r="E75" s="8">
        <v>1501.12</v>
      </c>
      <c r="F75" s="9">
        <v>8.0000000000000004E-4</v>
      </c>
      <c r="G75" s="56">
        <v>7.3800000000000004E-2</v>
      </c>
    </row>
    <row r="76" spans="1:7" x14ac:dyDescent="0.25">
      <c r="A76" s="41" t="s">
        <v>480</v>
      </c>
      <c r="B76" s="18" t="s">
        <v>481</v>
      </c>
      <c r="C76" s="18" t="s">
        <v>271</v>
      </c>
      <c r="D76" s="7">
        <v>1000000</v>
      </c>
      <c r="E76" s="8">
        <v>1073.44</v>
      </c>
      <c r="F76" s="9">
        <v>5.9999999999999995E-4</v>
      </c>
      <c r="G76" s="56">
        <v>7.2929999999999995E-2</v>
      </c>
    </row>
    <row r="77" spans="1:7" x14ac:dyDescent="0.25">
      <c r="A77" s="41" t="s">
        <v>482</v>
      </c>
      <c r="B77" s="18" t="s">
        <v>483</v>
      </c>
      <c r="C77" s="18" t="s">
        <v>271</v>
      </c>
      <c r="D77" s="7">
        <v>1000000</v>
      </c>
      <c r="E77" s="8">
        <v>1069.43</v>
      </c>
      <c r="F77" s="9">
        <v>5.9999999999999995E-4</v>
      </c>
      <c r="G77" s="56">
        <v>7.1849999999999997E-2</v>
      </c>
    </row>
    <row r="78" spans="1:7" x14ac:dyDescent="0.25">
      <c r="A78" s="41" t="s">
        <v>484</v>
      </c>
      <c r="B78" s="18" t="s">
        <v>485</v>
      </c>
      <c r="C78" s="18" t="s">
        <v>271</v>
      </c>
      <c r="D78" s="7">
        <v>1000000</v>
      </c>
      <c r="E78" s="8">
        <v>1053.6500000000001</v>
      </c>
      <c r="F78" s="9">
        <v>5.9999999999999995E-4</v>
      </c>
      <c r="G78" s="56">
        <v>7.2624999999999995E-2</v>
      </c>
    </row>
    <row r="79" spans="1:7" x14ac:dyDescent="0.25">
      <c r="A79" s="41" t="s">
        <v>486</v>
      </c>
      <c r="B79" s="18" t="s">
        <v>487</v>
      </c>
      <c r="C79" s="18" t="s">
        <v>282</v>
      </c>
      <c r="D79" s="7">
        <v>1000000</v>
      </c>
      <c r="E79" s="8">
        <v>1002.23</v>
      </c>
      <c r="F79" s="9">
        <v>5.0000000000000001E-4</v>
      </c>
      <c r="G79" s="56">
        <v>7.2950000000000001E-2</v>
      </c>
    </row>
    <row r="80" spans="1:7" x14ac:dyDescent="0.25">
      <c r="A80" s="41" t="s">
        <v>488</v>
      </c>
      <c r="B80" s="18" t="s">
        <v>489</v>
      </c>
      <c r="C80" s="18" t="s">
        <v>271</v>
      </c>
      <c r="D80" s="7">
        <v>500000</v>
      </c>
      <c r="E80" s="8">
        <v>529.12</v>
      </c>
      <c r="F80" s="9">
        <v>2.9999999999999997E-4</v>
      </c>
      <c r="G80" s="56">
        <v>7.2946999999999998E-2</v>
      </c>
    </row>
    <row r="81" spans="1:7" x14ac:dyDescent="0.25">
      <c r="A81" s="41" t="s">
        <v>490</v>
      </c>
      <c r="B81" s="18" t="s">
        <v>491</v>
      </c>
      <c r="C81" s="18" t="s">
        <v>271</v>
      </c>
      <c r="D81" s="7">
        <v>500000</v>
      </c>
      <c r="E81" s="8">
        <v>524.36</v>
      </c>
      <c r="F81" s="9">
        <v>2.9999999999999997E-4</v>
      </c>
      <c r="G81" s="56">
        <v>7.17E-2</v>
      </c>
    </row>
    <row r="82" spans="1:7" x14ac:dyDescent="0.25">
      <c r="A82" s="41" t="s">
        <v>492</v>
      </c>
      <c r="B82" s="18" t="s">
        <v>493</v>
      </c>
      <c r="C82" s="18" t="s">
        <v>271</v>
      </c>
      <c r="D82" s="7">
        <v>500000</v>
      </c>
      <c r="E82" s="8">
        <v>517.02</v>
      </c>
      <c r="F82" s="9">
        <v>2.9999999999999997E-4</v>
      </c>
      <c r="G82" s="56">
        <v>7.2099999999999997E-2</v>
      </c>
    </row>
    <row r="83" spans="1:7" x14ac:dyDescent="0.25">
      <c r="A83" s="41" t="s">
        <v>494</v>
      </c>
      <c r="B83" s="18" t="s">
        <v>495</v>
      </c>
      <c r="C83" s="18" t="s">
        <v>378</v>
      </c>
      <c r="D83" s="7">
        <v>500000</v>
      </c>
      <c r="E83" s="8">
        <v>510.93</v>
      </c>
      <c r="F83" s="9">
        <v>2.9999999999999997E-4</v>
      </c>
      <c r="G83" s="56">
        <v>7.2249999999999995E-2</v>
      </c>
    </row>
    <row r="84" spans="1:7" x14ac:dyDescent="0.25">
      <c r="A84" s="41" t="s">
        <v>496</v>
      </c>
      <c r="B84" s="18" t="s">
        <v>497</v>
      </c>
      <c r="C84" s="18" t="s">
        <v>271</v>
      </c>
      <c r="D84" s="7">
        <v>400000</v>
      </c>
      <c r="E84" s="8">
        <v>427.15</v>
      </c>
      <c r="F84" s="9">
        <v>2.0000000000000001E-4</v>
      </c>
      <c r="G84" s="56">
        <v>7.1849999999999997E-2</v>
      </c>
    </row>
    <row r="85" spans="1:7" x14ac:dyDescent="0.25">
      <c r="A85" s="57" t="s">
        <v>130</v>
      </c>
      <c r="B85" s="19"/>
      <c r="C85" s="19"/>
      <c r="D85" s="10"/>
      <c r="E85" s="21">
        <v>1737316.08</v>
      </c>
      <c r="F85" s="22">
        <v>0.92090000000000005</v>
      </c>
      <c r="G85" s="58"/>
    </row>
    <row r="86" spans="1:7" x14ac:dyDescent="0.25">
      <c r="A86" s="41"/>
      <c r="B86" s="18"/>
      <c r="C86" s="18"/>
      <c r="D86" s="7"/>
      <c r="E86" s="8"/>
      <c r="F86" s="9"/>
      <c r="G86" s="56"/>
    </row>
    <row r="87" spans="1:7" x14ac:dyDescent="0.25">
      <c r="A87" s="57" t="s">
        <v>131</v>
      </c>
      <c r="B87" s="18"/>
      <c r="C87" s="18"/>
      <c r="D87" s="7"/>
      <c r="E87" s="8"/>
      <c r="F87" s="9"/>
      <c r="G87" s="56"/>
    </row>
    <row r="88" spans="1:7" x14ac:dyDescent="0.25">
      <c r="A88" s="41" t="s">
        <v>498</v>
      </c>
      <c r="B88" s="18" t="s">
        <v>499</v>
      </c>
      <c r="C88" s="18" t="s">
        <v>134</v>
      </c>
      <c r="D88" s="7">
        <v>73000000</v>
      </c>
      <c r="E88" s="8">
        <v>74194.06</v>
      </c>
      <c r="F88" s="9">
        <v>3.9300000000000002E-2</v>
      </c>
      <c r="G88" s="56">
        <v>6.7871124261999996E-2</v>
      </c>
    </row>
    <row r="89" spans="1:7" x14ac:dyDescent="0.25">
      <c r="A89" s="57" t="s">
        <v>130</v>
      </c>
      <c r="B89" s="19"/>
      <c r="C89" s="19"/>
      <c r="D89" s="10"/>
      <c r="E89" s="21">
        <v>74194.06</v>
      </c>
      <c r="F89" s="22">
        <v>3.9300000000000002E-2</v>
      </c>
      <c r="G89" s="58"/>
    </row>
    <row r="90" spans="1:7" x14ac:dyDescent="0.25">
      <c r="A90" s="41"/>
      <c r="B90" s="18"/>
      <c r="C90" s="18"/>
      <c r="D90" s="7"/>
      <c r="E90" s="8"/>
      <c r="F90" s="9"/>
      <c r="G90" s="56"/>
    </row>
    <row r="91" spans="1:7" x14ac:dyDescent="0.25">
      <c r="A91" s="57" t="s">
        <v>140</v>
      </c>
      <c r="B91" s="18"/>
      <c r="C91" s="18"/>
      <c r="D91" s="7"/>
      <c r="E91" s="8"/>
      <c r="F91" s="9"/>
      <c r="G91" s="56"/>
    </row>
    <row r="92" spans="1:7" x14ac:dyDescent="0.25">
      <c r="A92" s="57" t="s">
        <v>130</v>
      </c>
      <c r="B92" s="18"/>
      <c r="C92" s="18"/>
      <c r="D92" s="7"/>
      <c r="E92" s="23" t="s">
        <v>127</v>
      </c>
      <c r="F92" s="24" t="s">
        <v>127</v>
      </c>
      <c r="G92" s="56"/>
    </row>
    <row r="93" spans="1:7" x14ac:dyDescent="0.25">
      <c r="A93" s="41"/>
      <c r="B93" s="18"/>
      <c r="C93" s="18"/>
      <c r="D93" s="7"/>
      <c r="E93" s="8"/>
      <c r="F93" s="9"/>
      <c r="G93" s="56"/>
    </row>
    <row r="94" spans="1:7" x14ac:dyDescent="0.25">
      <c r="A94" s="57" t="s">
        <v>141</v>
      </c>
      <c r="B94" s="18"/>
      <c r="C94" s="18"/>
      <c r="D94" s="7"/>
      <c r="E94" s="8"/>
      <c r="F94" s="9"/>
      <c r="G94" s="56"/>
    </row>
    <row r="95" spans="1:7" x14ac:dyDescent="0.25">
      <c r="A95" s="57" t="s">
        <v>130</v>
      </c>
      <c r="B95" s="18"/>
      <c r="C95" s="18"/>
      <c r="D95" s="7"/>
      <c r="E95" s="23" t="s">
        <v>127</v>
      </c>
      <c r="F95" s="24" t="s">
        <v>127</v>
      </c>
      <c r="G95" s="56"/>
    </row>
    <row r="96" spans="1:7" x14ac:dyDescent="0.25">
      <c r="A96" s="41"/>
      <c r="B96" s="18"/>
      <c r="C96" s="18"/>
      <c r="D96" s="7"/>
      <c r="E96" s="8"/>
      <c r="F96" s="9"/>
      <c r="G96" s="56"/>
    </row>
    <row r="97" spans="1:7" x14ac:dyDescent="0.25">
      <c r="A97" s="59" t="s">
        <v>142</v>
      </c>
      <c r="B97" s="38"/>
      <c r="C97" s="38"/>
      <c r="D97" s="39"/>
      <c r="E97" s="21">
        <v>1811510.14</v>
      </c>
      <c r="F97" s="22">
        <v>0.96020000000000005</v>
      </c>
      <c r="G97" s="58"/>
    </row>
    <row r="98" spans="1:7" x14ac:dyDescent="0.25">
      <c r="A98" s="41"/>
      <c r="B98" s="18"/>
      <c r="C98" s="18"/>
      <c r="D98" s="7"/>
      <c r="E98" s="8"/>
      <c r="F98" s="9"/>
      <c r="G98" s="56"/>
    </row>
    <row r="99" spans="1:7" x14ac:dyDescent="0.25">
      <c r="A99" s="41"/>
      <c r="B99" s="18"/>
      <c r="C99" s="18"/>
      <c r="D99" s="7"/>
      <c r="E99" s="8"/>
      <c r="F99" s="9"/>
      <c r="G99" s="56"/>
    </row>
    <row r="100" spans="1:7" x14ac:dyDescent="0.25">
      <c r="A100" s="57" t="s">
        <v>216</v>
      </c>
      <c r="B100" s="18"/>
      <c r="C100" s="18"/>
      <c r="D100" s="7"/>
      <c r="E100" s="8"/>
      <c r="F100" s="9"/>
      <c r="G100" s="56"/>
    </row>
    <row r="101" spans="1:7" x14ac:dyDescent="0.25">
      <c r="A101" s="41" t="s">
        <v>217</v>
      </c>
      <c r="B101" s="18"/>
      <c r="C101" s="18"/>
      <c r="D101" s="7"/>
      <c r="E101" s="8">
        <v>2836.48</v>
      </c>
      <c r="F101" s="9">
        <v>1.5E-3</v>
      </c>
      <c r="G101" s="56">
        <v>6.6513000000000003E-2</v>
      </c>
    </row>
    <row r="102" spans="1:7" x14ac:dyDescent="0.25">
      <c r="A102" s="57" t="s">
        <v>130</v>
      </c>
      <c r="B102" s="19"/>
      <c r="C102" s="19"/>
      <c r="D102" s="10"/>
      <c r="E102" s="21">
        <v>2836.48</v>
      </c>
      <c r="F102" s="22">
        <v>1.5E-3</v>
      </c>
      <c r="G102" s="58"/>
    </row>
    <row r="103" spans="1:7" x14ac:dyDescent="0.25">
      <c r="A103" s="41"/>
      <c r="B103" s="18"/>
      <c r="C103" s="18"/>
      <c r="D103" s="7"/>
      <c r="E103" s="8"/>
      <c r="F103" s="9"/>
      <c r="G103" s="56"/>
    </row>
    <row r="104" spans="1:7" x14ac:dyDescent="0.25">
      <c r="A104" s="59" t="s">
        <v>142</v>
      </c>
      <c r="B104" s="38"/>
      <c r="C104" s="38"/>
      <c r="D104" s="39"/>
      <c r="E104" s="21">
        <v>2836.48</v>
      </c>
      <c r="F104" s="22">
        <v>1.5E-3</v>
      </c>
      <c r="G104" s="58"/>
    </row>
    <row r="105" spans="1:7" x14ac:dyDescent="0.25">
      <c r="A105" s="41" t="s">
        <v>218</v>
      </c>
      <c r="B105" s="18"/>
      <c r="C105" s="18"/>
      <c r="D105" s="7"/>
      <c r="E105" s="8">
        <v>72562.426825000002</v>
      </c>
      <c r="F105" s="9">
        <v>3.8454000000000002E-2</v>
      </c>
      <c r="G105" s="56"/>
    </row>
    <row r="106" spans="1:7" x14ac:dyDescent="0.25">
      <c r="A106" s="41" t="s">
        <v>219</v>
      </c>
      <c r="B106" s="18"/>
      <c r="C106" s="18"/>
      <c r="D106" s="7"/>
      <c r="E106" s="8">
        <v>35.903174999999997</v>
      </c>
      <c r="F106" s="13">
        <v>-1.54E-4</v>
      </c>
      <c r="G106" s="56">
        <v>6.6513000000000003E-2</v>
      </c>
    </row>
    <row r="107" spans="1:7" x14ac:dyDescent="0.25">
      <c r="A107" s="60" t="s">
        <v>220</v>
      </c>
      <c r="B107" s="20"/>
      <c r="C107" s="20"/>
      <c r="D107" s="14"/>
      <c r="E107" s="15">
        <v>1886944.95</v>
      </c>
      <c r="F107" s="16">
        <v>1</v>
      </c>
      <c r="G107" s="61"/>
    </row>
    <row r="108" spans="1:7" x14ac:dyDescent="0.25">
      <c r="A108" s="42"/>
      <c r="G108" s="48"/>
    </row>
    <row r="109" spans="1:7" x14ac:dyDescent="0.25">
      <c r="A109" s="62" t="s">
        <v>222</v>
      </c>
      <c r="G109" s="48"/>
    </row>
    <row r="110" spans="1:7" x14ac:dyDescent="0.25">
      <c r="A110" s="62"/>
      <c r="G110" s="48"/>
    </row>
    <row r="111" spans="1:7" x14ac:dyDescent="0.25">
      <c r="A111" t="s">
        <v>223</v>
      </c>
      <c r="G111" s="48"/>
    </row>
    <row r="112" spans="1:7" ht="30" customHeight="1" x14ac:dyDescent="0.25">
      <c r="A112" s="75" t="s">
        <v>224</v>
      </c>
      <c r="B112" s="76" t="s">
        <v>500</v>
      </c>
      <c r="G112" s="48"/>
    </row>
    <row r="113" spans="1:7" x14ac:dyDescent="0.25">
      <c r="A113" s="75" t="s">
        <v>226</v>
      </c>
      <c r="B113" s="76" t="s">
        <v>347</v>
      </c>
      <c r="G113" s="48"/>
    </row>
    <row r="114" spans="1:7" x14ac:dyDescent="0.25">
      <c r="A114" s="75"/>
      <c r="B114" s="75"/>
      <c r="G114" s="48"/>
    </row>
    <row r="115" spans="1:7" x14ac:dyDescent="0.25">
      <c r="A115" s="75" t="s">
        <v>228</v>
      </c>
      <c r="B115" s="77">
        <v>7.2089850524552359</v>
      </c>
      <c r="G115" s="48"/>
    </row>
    <row r="116" spans="1:7" x14ac:dyDescent="0.25">
      <c r="A116" s="75"/>
      <c r="B116" s="75"/>
      <c r="G116" s="48"/>
    </row>
    <row r="117" spans="1:7" x14ac:dyDescent="0.25">
      <c r="A117" s="75" t="s">
        <v>229</v>
      </c>
      <c r="B117" s="78">
        <v>4.2742000000000004</v>
      </c>
      <c r="G117" s="48"/>
    </row>
    <row r="118" spans="1:7" x14ac:dyDescent="0.25">
      <c r="A118" s="75" t="s">
        <v>230</v>
      </c>
      <c r="B118" s="78">
        <v>5.1499443467890886</v>
      </c>
      <c r="G118" s="48"/>
    </row>
    <row r="119" spans="1:7" x14ac:dyDescent="0.25">
      <c r="A119" s="75"/>
      <c r="B119" s="75"/>
      <c r="G119" s="48"/>
    </row>
    <row r="120" spans="1:7" x14ac:dyDescent="0.25">
      <c r="A120" s="75" t="s">
        <v>231</v>
      </c>
      <c r="B120" s="79">
        <v>45565</v>
      </c>
      <c r="G120" s="48"/>
    </row>
    <row r="121" spans="1:7" x14ac:dyDescent="0.25">
      <c r="G121" s="48"/>
    </row>
    <row r="122" spans="1:7" x14ac:dyDescent="0.25">
      <c r="A122" s="62" t="s">
        <v>232</v>
      </c>
      <c r="G122" s="48"/>
    </row>
    <row r="123" spans="1:7" x14ac:dyDescent="0.25">
      <c r="A123" s="43" t="s">
        <v>233</v>
      </c>
      <c r="B123" s="3" t="s">
        <v>127</v>
      </c>
      <c r="G123" s="48"/>
    </row>
    <row r="124" spans="1:7" x14ac:dyDescent="0.25">
      <c r="A124" s="42" t="s">
        <v>234</v>
      </c>
      <c r="G124" s="48"/>
    </row>
    <row r="125" spans="1:7" x14ac:dyDescent="0.25">
      <c r="A125" s="42" t="s">
        <v>348</v>
      </c>
      <c r="B125" s="3" t="s">
        <v>236</v>
      </c>
      <c r="C125" s="3" t="s">
        <v>236</v>
      </c>
      <c r="G125" s="48"/>
    </row>
    <row r="126" spans="1:7" x14ac:dyDescent="0.25">
      <c r="A126" s="42"/>
      <c r="B126" s="63">
        <v>45382</v>
      </c>
      <c r="C126" s="63">
        <v>45565</v>
      </c>
      <c r="G126" s="48"/>
    </row>
    <row r="127" spans="1:7" x14ac:dyDescent="0.25">
      <c r="A127" s="42" t="s">
        <v>349</v>
      </c>
      <c r="B127">
        <v>1354.5721000000001</v>
      </c>
      <c r="C127">
        <v>1419.0518999999999</v>
      </c>
      <c r="E127" s="2"/>
      <c r="G127" s="64"/>
    </row>
    <row r="128" spans="1:7" x14ac:dyDescent="0.25">
      <c r="A128" s="42"/>
      <c r="E128" s="2"/>
      <c r="G128" s="64"/>
    </row>
    <row r="129" spans="1:7" x14ac:dyDescent="0.25">
      <c r="A129" s="42" t="s">
        <v>251</v>
      </c>
      <c r="B129" s="3" t="s">
        <v>127</v>
      </c>
      <c r="G129" s="48"/>
    </row>
    <row r="130" spans="1:7" x14ac:dyDescent="0.25">
      <c r="A130" s="42" t="s">
        <v>252</v>
      </c>
      <c r="B130" s="3" t="s">
        <v>127</v>
      </c>
      <c r="G130" s="48"/>
    </row>
    <row r="131" spans="1:7" x14ac:dyDescent="0.25">
      <c r="A131" s="43" t="s">
        <v>253</v>
      </c>
      <c r="B131" s="3" t="s">
        <v>127</v>
      </c>
      <c r="G131" s="48"/>
    </row>
    <row r="132" spans="1:7" x14ac:dyDescent="0.25">
      <c r="A132" s="43" t="s">
        <v>254</v>
      </c>
      <c r="B132" s="3" t="s">
        <v>127</v>
      </c>
      <c r="G132" s="48"/>
    </row>
    <row r="133" spans="1:7" x14ac:dyDescent="0.25">
      <c r="A133" s="42" t="s">
        <v>255</v>
      </c>
      <c r="B133" s="65">
        <f>B118</f>
        <v>5.1499443467890886</v>
      </c>
      <c r="G133" s="48"/>
    </row>
    <row r="134" spans="1:7" ht="30" customHeight="1" x14ac:dyDescent="0.25">
      <c r="A134" s="43" t="s">
        <v>256</v>
      </c>
      <c r="B134" s="3" t="s">
        <v>127</v>
      </c>
      <c r="G134" s="48"/>
    </row>
    <row r="135" spans="1:7" ht="30" customHeight="1" x14ac:dyDescent="0.25">
      <c r="A135" s="43" t="s">
        <v>257</v>
      </c>
      <c r="B135" s="3" t="s">
        <v>127</v>
      </c>
      <c r="G135" s="48"/>
    </row>
    <row r="136" spans="1:7" ht="30" customHeight="1" x14ac:dyDescent="0.25">
      <c r="A136" s="43" t="s">
        <v>258</v>
      </c>
      <c r="B136" s="65">
        <v>681670.77905540005</v>
      </c>
      <c r="G136" s="48"/>
    </row>
    <row r="137" spans="1:7" x14ac:dyDescent="0.25">
      <c r="A137" s="42" t="s">
        <v>259</v>
      </c>
      <c r="B137" s="3" t="s">
        <v>127</v>
      </c>
      <c r="G137" s="48"/>
    </row>
    <row r="138" spans="1:7" ht="15.75" customHeight="1" thickBot="1" x14ac:dyDescent="0.3">
      <c r="A138" s="66" t="s">
        <v>260</v>
      </c>
      <c r="B138" s="67" t="s">
        <v>127</v>
      </c>
      <c r="C138" s="68"/>
      <c r="D138" s="68"/>
      <c r="E138" s="68"/>
      <c r="F138" s="68"/>
      <c r="G138" s="69"/>
    </row>
    <row r="140" spans="1:7" ht="69.95" customHeight="1" x14ac:dyDescent="0.25">
      <c r="A140" s="128" t="s">
        <v>261</v>
      </c>
      <c r="B140" s="128" t="s">
        <v>262</v>
      </c>
      <c r="C140" s="128" t="s">
        <v>5</v>
      </c>
      <c r="D140" s="128" t="s">
        <v>6</v>
      </c>
    </row>
    <row r="141" spans="1:7" ht="69.95" customHeight="1" x14ac:dyDescent="0.25">
      <c r="A141" s="128" t="s">
        <v>500</v>
      </c>
      <c r="B141" s="128"/>
      <c r="C141" s="128" t="s">
        <v>14</v>
      </c>
      <c r="D141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22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2288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35.1" customHeight="1" x14ac:dyDescent="0.25">
      <c r="A4" s="132" t="s">
        <v>2289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2198</v>
      </c>
      <c r="B10" s="18" t="s">
        <v>2199</v>
      </c>
      <c r="C10" s="18" t="s">
        <v>1324</v>
      </c>
      <c r="D10" s="7">
        <v>1300000</v>
      </c>
      <c r="E10" s="8">
        <v>4486.3</v>
      </c>
      <c r="F10" s="9">
        <v>4.53E-2</v>
      </c>
      <c r="G10" s="56"/>
    </row>
    <row r="11" spans="1:8" x14ac:dyDescent="0.25">
      <c r="A11" s="41" t="s">
        <v>1802</v>
      </c>
      <c r="B11" s="18" t="s">
        <v>1803</v>
      </c>
      <c r="C11" s="18" t="s">
        <v>1804</v>
      </c>
      <c r="D11" s="7">
        <v>360000</v>
      </c>
      <c r="E11" s="8">
        <v>4122.72</v>
      </c>
      <c r="F11" s="9">
        <v>4.1599999999999998E-2</v>
      </c>
      <c r="G11" s="56"/>
    </row>
    <row r="12" spans="1:8" x14ac:dyDescent="0.25">
      <c r="A12" s="41" t="s">
        <v>2206</v>
      </c>
      <c r="B12" s="18" t="s">
        <v>2207</v>
      </c>
      <c r="C12" s="18" t="s">
        <v>1183</v>
      </c>
      <c r="D12" s="7">
        <v>244978</v>
      </c>
      <c r="E12" s="8">
        <v>3536.26</v>
      </c>
      <c r="F12" s="9">
        <v>3.5700000000000003E-2</v>
      </c>
      <c r="G12" s="56"/>
    </row>
    <row r="13" spans="1:8" x14ac:dyDescent="0.25">
      <c r="A13" s="41" t="s">
        <v>2290</v>
      </c>
      <c r="B13" s="18" t="s">
        <v>2291</v>
      </c>
      <c r="C13" s="18" t="s">
        <v>1234</v>
      </c>
      <c r="D13" s="7">
        <v>280409</v>
      </c>
      <c r="E13" s="8">
        <v>3326.07</v>
      </c>
      <c r="F13" s="9">
        <v>3.3599999999999998E-2</v>
      </c>
      <c r="G13" s="56"/>
    </row>
    <row r="14" spans="1:8" x14ac:dyDescent="0.25">
      <c r="A14" s="41" t="s">
        <v>2292</v>
      </c>
      <c r="B14" s="18" t="s">
        <v>2293</v>
      </c>
      <c r="C14" s="18" t="s">
        <v>1246</v>
      </c>
      <c r="D14" s="7">
        <v>750000</v>
      </c>
      <c r="E14" s="8">
        <v>3293.25</v>
      </c>
      <c r="F14" s="9">
        <v>3.3300000000000003E-2</v>
      </c>
      <c r="G14" s="56"/>
    </row>
    <row r="15" spans="1:8" x14ac:dyDescent="0.25">
      <c r="A15" s="41" t="s">
        <v>2005</v>
      </c>
      <c r="B15" s="18" t="s">
        <v>2006</v>
      </c>
      <c r="C15" s="18" t="s">
        <v>1391</v>
      </c>
      <c r="D15" s="7">
        <v>182809</v>
      </c>
      <c r="E15" s="8">
        <v>3280.14</v>
      </c>
      <c r="F15" s="9">
        <v>3.3099999999999997E-2</v>
      </c>
      <c r="G15" s="56"/>
    </row>
    <row r="16" spans="1:8" x14ac:dyDescent="0.25">
      <c r="A16" s="41" t="s">
        <v>1924</v>
      </c>
      <c r="B16" s="18" t="s">
        <v>1925</v>
      </c>
      <c r="C16" s="18" t="s">
        <v>1200</v>
      </c>
      <c r="D16" s="7">
        <v>320000</v>
      </c>
      <c r="E16" s="8">
        <v>2949.44</v>
      </c>
      <c r="F16" s="9">
        <v>2.98E-2</v>
      </c>
      <c r="G16" s="56"/>
    </row>
    <row r="17" spans="1:7" x14ac:dyDescent="0.25">
      <c r="A17" s="41" t="s">
        <v>2123</v>
      </c>
      <c r="B17" s="18" t="s">
        <v>2124</v>
      </c>
      <c r="C17" s="18" t="s">
        <v>1180</v>
      </c>
      <c r="D17" s="7">
        <v>110000</v>
      </c>
      <c r="E17" s="8">
        <v>2772.77</v>
      </c>
      <c r="F17" s="9">
        <v>2.8000000000000001E-2</v>
      </c>
      <c r="G17" s="56"/>
    </row>
    <row r="18" spans="1:7" x14ac:dyDescent="0.25">
      <c r="A18" s="41" t="s">
        <v>1954</v>
      </c>
      <c r="B18" s="18" t="s">
        <v>1955</v>
      </c>
      <c r="C18" s="18" t="s">
        <v>1283</v>
      </c>
      <c r="D18" s="7">
        <v>359787</v>
      </c>
      <c r="E18" s="8">
        <v>2702</v>
      </c>
      <c r="F18" s="9">
        <v>2.7300000000000001E-2</v>
      </c>
      <c r="G18" s="56"/>
    </row>
    <row r="19" spans="1:7" x14ac:dyDescent="0.25">
      <c r="A19" s="41" t="s">
        <v>2294</v>
      </c>
      <c r="B19" s="18" t="s">
        <v>2295</v>
      </c>
      <c r="C19" s="18" t="s">
        <v>2296</v>
      </c>
      <c r="D19" s="7">
        <v>99815</v>
      </c>
      <c r="E19" s="8">
        <v>2695.5</v>
      </c>
      <c r="F19" s="9">
        <v>2.7199999999999998E-2</v>
      </c>
      <c r="G19" s="56"/>
    </row>
    <row r="20" spans="1:7" x14ac:dyDescent="0.25">
      <c r="A20" s="41" t="s">
        <v>1952</v>
      </c>
      <c r="B20" s="18" t="s">
        <v>1953</v>
      </c>
      <c r="C20" s="18" t="s">
        <v>1180</v>
      </c>
      <c r="D20" s="7">
        <v>130000</v>
      </c>
      <c r="E20" s="8">
        <v>2642.32</v>
      </c>
      <c r="F20" s="9">
        <v>2.6700000000000002E-2</v>
      </c>
      <c r="G20" s="56"/>
    </row>
    <row r="21" spans="1:7" x14ac:dyDescent="0.25">
      <c r="A21" s="41" t="s">
        <v>1968</v>
      </c>
      <c r="B21" s="18" t="s">
        <v>1969</v>
      </c>
      <c r="C21" s="18" t="s">
        <v>1804</v>
      </c>
      <c r="D21" s="7">
        <v>48500</v>
      </c>
      <c r="E21" s="8">
        <v>2631.49</v>
      </c>
      <c r="F21" s="9">
        <v>2.6599999999999999E-2</v>
      </c>
      <c r="G21" s="56"/>
    </row>
    <row r="22" spans="1:7" x14ac:dyDescent="0.25">
      <c r="A22" s="41" t="s">
        <v>1909</v>
      </c>
      <c r="B22" s="18" t="s">
        <v>1910</v>
      </c>
      <c r="C22" s="18" t="s">
        <v>1283</v>
      </c>
      <c r="D22" s="7">
        <v>1700000</v>
      </c>
      <c r="E22" s="8">
        <v>2619.02</v>
      </c>
      <c r="F22" s="9">
        <v>2.64E-2</v>
      </c>
      <c r="G22" s="56"/>
    </row>
    <row r="23" spans="1:7" x14ac:dyDescent="0.25">
      <c r="A23" s="41" t="s">
        <v>2297</v>
      </c>
      <c r="B23" s="18" t="s">
        <v>2298</v>
      </c>
      <c r="C23" s="18" t="s">
        <v>1234</v>
      </c>
      <c r="D23" s="7">
        <v>144832</v>
      </c>
      <c r="E23" s="8">
        <v>2510.4499999999998</v>
      </c>
      <c r="F23" s="9">
        <v>2.53E-2</v>
      </c>
      <c r="G23" s="56"/>
    </row>
    <row r="24" spans="1:7" x14ac:dyDescent="0.25">
      <c r="A24" s="41" t="s">
        <v>2299</v>
      </c>
      <c r="B24" s="18" t="s">
        <v>2300</v>
      </c>
      <c r="C24" s="18" t="s">
        <v>1504</v>
      </c>
      <c r="D24" s="7">
        <v>175000</v>
      </c>
      <c r="E24" s="8">
        <v>2473.2800000000002</v>
      </c>
      <c r="F24" s="9">
        <v>2.5000000000000001E-2</v>
      </c>
      <c r="G24" s="56"/>
    </row>
    <row r="25" spans="1:7" x14ac:dyDescent="0.25">
      <c r="A25" s="41" t="s">
        <v>2301</v>
      </c>
      <c r="B25" s="18" t="s">
        <v>2302</v>
      </c>
      <c r="C25" s="18" t="s">
        <v>1180</v>
      </c>
      <c r="D25" s="7">
        <v>313779</v>
      </c>
      <c r="E25" s="8">
        <v>2425.83</v>
      </c>
      <c r="F25" s="9">
        <v>2.4500000000000001E-2</v>
      </c>
      <c r="G25" s="56"/>
    </row>
    <row r="26" spans="1:7" x14ac:dyDescent="0.25">
      <c r="A26" s="41" t="s">
        <v>2303</v>
      </c>
      <c r="B26" s="18" t="s">
        <v>2304</v>
      </c>
      <c r="C26" s="18" t="s">
        <v>1234</v>
      </c>
      <c r="D26" s="7">
        <v>200000</v>
      </c>
      <c r="E26" s="8">
        <v>2336.1999999999998</v>
      </c>
      <c r="F26" s="9">
        <v>2.3599999999999999E-2</v>
      </c>
      <c r="G26" s="56"/>
    </row>
    <row r="27" spans="1:7" x14ac:dyDescent="0.25">
      <c r="A27" s="41" t="s">
        <v>2007</v>
      </c>
      <c r="B27" s="18" t="s">
        <v>2008</v>
      </c>
      <c r="C27" s="18" t="s">
        <v>2009</v>
      </c>
      <c r="D27" s="7">
        <v>210000</v>
      </c>
      <c r="E27" s="8">
        <v>2316.62</v>
      </c>
      <c r="F27" s="9">
        <v>2.3400000000000001E-2</v>
      </c>
      <c r="G27" s="56"/>
    </row>
    <row r="28" spans="1:7" x14ac:dyDescent="0.25">
      <c r="A28" s="41" t="s">
        <v>2305</v>
      </c>
      <c r="B28" s="18" t="s">
        <v>2306</v>
      </c>
      <c r="C28" s="18" t="s">
        <v>1231</v>
      </c>
      <c r="D28" s="7">
        <v>150000</v>
      </c>
      <c r="E28" s="8">
        <v>2188.88</v>
      </c>
      <c r="F28" s="9">
        <v>2.2100000000000002E-2</v>
      </c>
      <c r="G28" s="56"/>
    </row>
    <row r="29" spans="1:7" x14ac:dyDescent="0.25">
      <c r="A29" s="41" t="s">
        <v>2307</v>
      </c>
      <c r="B29" s="18" t="s">
        <v>2308</v>
      </c>
      <c r="C29" s="18" t="s">
        <v>1283</v>
      </c>
      <c r="D29" s="7">
        <v>465000</v>
      </c>
      <c r="E29" s="8">
        <v>2182.0100000000002</v>
      </c>
      <c r="F29" s="9">
        <v>2.1999999999999999E-2</v>
      </c>
      <c r="G29" s="56"/>
    </row>
    <row r="30" spans="1:7" x14ac:dyDescent="0.25">
      <c r="A30" s="41" t="s">
        <v>2309</v>
      </c>
      <c r="B30" s="18" t="s">
        <v>2310</v>
      </c>
      <c r="C30" s="18" t="s">
        <v>1391</v>
      </c>
      <c r="D30" s="7">
        <v>1070000</v>
      </c>
      <c r="E30" s="8">
        <v>2147.38</v>
      </c>
      <c r="F30" s="9">
        <v>2.1700000000000001E-2</v>
      </c>
      <c r="G30" s="56"/>
    </row>
    <row r="31" spans="1:7" x14ac:dyDescent="0.25">
      <c r="A31" s="41" t="s">
        <v>2094</v>
      </c>
      <c r="B31" s="18" t="s">
        <v>2095</v>
      </c>
      <c r="C31" s="18" t="s">
        <v>2031</v>
      </c>
      <c r="D31" s="7">
        <v>263325</v>
      </c>
      <c r="E31" s="8">
        <v>1840.64</v>
      </c>
      <c r="F31" s="9">
        <v>1.8599999999999998E-2</v>
      </c>
      <c r="G31" s="56"/>
    </row>
    <row r="32" spans="1:7" x14ac:dyDescent="0.25">
      <c r="A32" s="41" t="s">
        <v>2311</v>
      </c>
      <c r="B32" s="18" t="s">
        <v>2312</v>
      </c>
      <c r="C32" s="18" t="s">
        <v>1226</v>
      </c>
      <c r="D32" s="7">
        <v>443024</v>
      </c>
      <c r="E32" s="8">
        <v>1668.87</v>
      </c>
      <c r="F32" s="9">
        <v>1.6799999999999999E-2</v>
      </c>
      <c r="G32" s="56"/>
    </row>
    <row r="33" spans="1:7" x14ac:dyDescent="0.25">
      <c r="A33" s="41" t="s">
        <v>2313</v>
      </c>
      <c r="B33" s="18" t="s">
        <v>2314</v>
      </c>
      <c r="C33" s="18" t="s">
        <v>2031</v>
      </c>
      <c r="D33" s="7">
        <v>447366</v>
      </c>
      <c r="E33" s="8">
        <v>1662.41</v>
      </c>
      <c r="F33" s="9">
        <v>1.6799999999999999E-2</v>
      </c>
      <c r="G33" s="56"/>
    </row>
    <row r="34" spans="1:7" x14ac:dyDescent="0.25">
      <c r="A34" s="41" t="s">
        <v>2315</v>
      </c>
      <c r="B34" s="18" t="s">
        <v>2316</v>
      </c>
      <c r="C34" s="18" t="s">
        <v>1504</v>
      </c>
      <c r="D34" s="7">
        <v>240000</v>
      </c>
      <c r="E34" s="8">
        <v>1661.52</v>
      </c>
      <c r="F34" s="9">
        <v>1.6799999999999999E-2</v>
      </c>
      <c r="G34" s="56"/>
    </row>
    <row r="35" spans="1:7" x14ac:dyDescent="0.25">
      <c r="A35" s="41" t="s">
        <v>2317</v>
      </c>
      <c r="B35" s="18" t="s">
        <v>2318</v>
      </c>
      <c r="C35" s="18" t="s">
        <v>1180</v>
      </c>
      <c r="D35" s="7">
        <v>325000</v>
      </c>
      <c r="E35" s="8">
        <v>1651</v>
      </c>
      <c r="F35" s="9">
        <v>1.67E-2</v>
      </c>
      <c r="G35" s="56"/>
    </row>
    <row r="36" spans="1:7" x14ac:dyDescent="0.25">
      <c r="A36" s="41" t="s">
        <v>2319</v>
      </c>
      <c r="B36" s="18" t="s">
        <v>2320</v>
      </c>
      <c r="C36" s="18" t="s">
        <v>1234</v>
      </c>
      <c r="D36" s="7">
        <v>333227</v>
      </c>
      <c r="E36" s="8">
        <v>1492.69</v>
      </c>
      <c r="F36" s="9">
        <v>1.5100000000000001E-2</v>
      </c>
      <c r="G36" s="56"/>
    </row>
    <row r="37" spans="1:7" x14ac:dyDescent="0.25">
      <c r="A37" s="41" t="s">
        <v>1827</v>
      </c>
      <c r="B37" s="18" t="s">
        <v>1828</v>
      </c>
      <c r="C37" s="18" t="s">
        <v>1223</v>
      </c>
      <c r="D37" s="7">
        <v>394706</v>
      </c>
      <c r="E37" s="8">
        <v>1485.28</v>
      </c>
      <c r="F37" s="9">
        <v>1.4999999999999999E-2</v>
      </c>
      <c r="G37" s="56"/>
    </row>
    <row r="38" spans="1:7" x14ac:dyDescent="0.25">
      <c r="A38" s="41" t="s">
        <v>2321</v>
      </c>
      <c r="B38" s="18" t="s">
        <v>2322</v>
      </c>
      <c r="C38" s="18" t="s">
        <v>1399</v>
      </c>
      <c r="D38" s="7">
        <v>140000</v>
      </c>
      <c r="E38" s="8">
        <v>1429.68</v>
      </c>
      <c r="F38" s="9">
        <v>1.44E-2</v>
      </c>
      <c r="G38" s="56"/>
    </row>
    <row r="39" spans="1:7" x14ac:dyDescent="0.25">
      <c r="A39" s="41" t="s">
        <v>2323</v>
      </c>
      <c r="B39" s="18" t="s">
        <v>2324</v>
      </c>
      <c r="C39" s="18" t="s">
        <v>1220</v>
      </c>
      <c r="D39" s="7">
        <v>156000</v>
      </c>
      <c r="E39" s="8">
        <v>1425.22</v>
      </c>
      <c r="F39" s="9">
        <v>1.44E-2</v>
      </c>
      <c r="G39" s="56"/>
    </row>
    <row r="40" spans="1:7" x14ac:dyDescent="0.25">
      <c r="A40" s="41" t="s">
        <v>2325</v>
      </c>
      <c r="B40" s="18" t="s">
        <v>2326</v>
      </c>
      <c r="C40" s="18" t="s">
        <v>1180</v>
      </c>
      <c r="D40" s="7">
        <v>91852</v>
      </c>
      <c r="E40" s="8">
        <v>1349.67</v>
      </c>
      <c r="F40" s="9">
        <v>1.3599999999999999E-2</v>
      </c>
      <c r="G40" s="56"/>
    </row>
    <row r="41" spans="1:7" x14ac:dyDescent="0.25">
      <c r="A41" s="41" t="s">
        <v>1823</v>
      </c>
      <c r="B41" s="18" t="s">
        <v>1824</v>
      </c>
      <c r="C41" s="18" t="s">
        <v>1220</v>
      </c>
      <c r="D41" s="7">
        <v>180000</v>
      </c>
      <c r="E41" s="8">
        <v>1348.47</v>
      </c>
      <c r="F41" s="9">
        <v>1.3599999999999999E-2</v>
      </c>
      <c r="G41" s="56"/>
    </row>
    <row r="42" spans="1:7" x14ac:dyDescent="0.25">
      <c r="A42" s="41" t="s">
        <v>2327</v>
      </c>
      <c r="B42" s="18" t="s">
        <v>2328</v>
      </c>
      <c r="C42" s="18" t="s">
        <v>1391</v>
      </c>
      <c r="D42" s="7">
        <v>971768</v>
      </c>
      <c r="E42" s="8">
        <v>1278.07</v>
      </c>
      <c r="F42" s="9">
        <v>1.29E-2</v>
      </c>
      <c r="G42" s="56"/>
    </row>
    <row r="43" spans="1:7" x14ac:dyDescent="0.25">
      <c r="A43" s="41" t="s">
        <v>2329</v>
      </c>
      <c r="B43" s="18" t="s">
        <v>2330</v>
      </c>
      <c r="C43" s="18" t="s">
        <v>1283</v>
      </c>
      <c r="D43" s="7">
        <v>1070000</v>
      </c>
      <c r="E43" s="8">
        <v>1261.21</v>
      </c>
      <c r="F43" s="9">
        <v>1.2699999999999999E-2</v>
      </c>
      <c r="G43" s="56"/>
    </row>
    <row r="44" spans="1:7" x14ac:dyDescent="0.25">
      <c r="A44" s="41" t="s">
        <v>2331</v>
      </c>
      <c r="B44" s="18" t="s">
        <v>2332</v>
      </c>
      <c r="C44" s="18" t="s">
        <v>1283</v>
      </c>
      <c r="D44" s="7">
        <v>160000</v>
      </c>
      <c r="E44" s="8">
        <v>1248.4000000000001</v>
      </c>
      <c r="F44" s="9">
        <v>1.26E-2</v>
      </c>
      <c r="G44" s="56"/>
    </row>
    <row r="45" spans="1:7" x14ac:dyDescent="0.25">
      <c r="A45" s="41" t="s">
        <v>2333</v>
      </c>
      <c r="B45" s="18" t="s">
        <v>2334</v>
      </c>
      <c r="C45" s="18" t="s">
        <v>1391</v>
      </c>
      <c r="D45" s="7">
        <v>700000</v>
      </c>
      <c r="E45" s="8">
        <v>1183.28</v>
      </c>
      <c r="F45" s="9">
        <v>1.1900000000000001E-2</v>
      </c>
      <c r="G45" s="56"/>
    </row>
    <row r="46" spans="1:7" x14ac:dyDescent="0.25">
      <c r="A46" s="41" t="s">
        <v>2335</v>
      </c>
      <c r="B46" s="18" t="s">
        <v>2336</v>
      </c>
      <c r="C46" s="18" t="s">
        <v>1267</v>
      </c>
      <c r="D46" s="7">
        <v>250000</v>
      </c>
      <c r="E46" s="8">
        <v>1183.1300000000001</v>
      </c>
      <c r="F46" s="9">
        <v>1.1900000000000001E-2</v>
      </c>
      <c r="G46" s="56"/>
    </row>
    <row r="47" spans="1:7" x14ac:dyDescent="0.25">
      <c r="A47" s="41" t="s">
        <v>2337</v>
      </c>
      <c r="B47" s="18" t="s">
        <v>2338</v>
      </c>
      <c r="C47" s="18" t="s">
        <v>2009</v>
      </c>
      <c r="D47" s="7">
        <v>60000</v>
      </c>
      <c r="E47" s="8">
        <v>1131.6300000000001</v>
      </c>
      <c r="F47" s="9">
        <v>1.14E-2</v>
      </c>
      <c r="G47" s="56"/>
    </row>
    <row r="48" spans="1:7" x14ac:dyDescent="0.25">
      <c r="A48" s="41" t="s">
        <v>2084</v>
      </c>
      <c r="B48" s="18" t="s">
        <v>2085</v>
      </c>
      <c r="C48" s="18" t="s">
        <v>1280</v>
      </c>
      <c r="D48" s="7">
        <v>240000</v>
      </c>
      <c r="E48" s="8">
        <v>1086.3599999999999</v>
      </c>
      <c r="F48" s="9">
        <v>1.0999999999999999E-2</v>
      </c>
      <c r="G48" s="56"/>
    </row>
    <row r="49" spans="1:7" x14ac:dyDescent="0.25">
      <c r="A49" s="41" t="s">
        <v>1911</v>
      </c>
      <c r="B49" s="18" t="s">
        <v>1912</v>
      </c>
      <c r="C49" s="18" t="s">
        <v>1246</v>
      </c>
      <c r="D49" s="7">
        <v>508382</v>
      </c>
      <c r="E49" s="8">
        <v>1067.96</v>
      </c>
      <c r="F49" s="9">
        <v>1.0800000000000001E-2</v>
      </c>
      <c r="G49" s="56"/>
    </row>
    <row r="50" spans="1:7" x14ac:dyDescent="0.25">
      <c r="A50" s="41" t="s">
        <v>1913</v>
      </c>
      <c r="B50" s="18" t="s">
        <v>1914</v>
      </c>
      <c r="C50" s="18" t="s">
        <v>1180</v>
      </c>
      <c r="D50" s="7">
        <v>115000</v>
      </c>
      <c r="E50" s="8">
        <v>961.23</v>
      </c>
      <c r="F50" s="9">
        <v>9.7000000000000003E-3</v>
      </c>
      <c r="G50" s="56"/>
    </row>
    <row r="51" spans="1:7" x14ac:dyDescent="0.25">
      <c r="A51" s="41" t="s">
        <v>2021</v>
      </c>
      <c r="B51" s="18" t="s">
        <v>2022</v>
      </c>
      <c r="C51" s="18" t="s">
        <v>1200</v>
      </c>
      <c r="D51" s="7">
        <v>78000</v>
      </c>
      <c r="E51" s="8">
        <v>906.59</v>
      </c>
      <c r="F51" s="9">
        <v>9.1999999999999998E-3</v>
      </c>
      <c r="G51" s="56"/>
    </row>
    <row r="52" spans="1:7" x14ac:dyDescent="0.25">
      <c r="A52" s="41" t="s">
        <v>2339</v>
      </c>
      <c r="B52" s="18" t="s">
        <v>2340</v>
      </c>
      <c r="C52" s="18" t="s">
        <v>1226</v>
      </c>
      <c r="D52" s="7">
        <v>135686</v>
      </c>
      <c r="E52" s="8">
        <v>895.19</v>
      </c>
      <c r="F52" s="9">
        <v>8.9999999999999993E-3</v>
      </c>
      <c r="G52" s="56"/>
    </row>
    <row r="53" spans="1:7" x14ac:dyDescent="0.25">
      <c r="A53" s="41" t="s">
        <v>1817</v>
      </c>
      <c r="B53" s="18" t="s">
        <v>1818</v>
      </c>
      <c r="C53" s="18" t="s">
        <v>1804</v>
      </c>
      <c r="D53" s="7">
        <v>130000</v>
      </c>
      <c r="E53" s="8">
        <v>869.7</v>
      </c>
      <c r="F53" s="9">
        <v>8.8000000000000005E-3</v>
      </c>
      <c r="G53" s="56"/>
    </row>
    <row r="54" spans="1:7" x14ac:dyDescent="0.25">
      <c r="A54" s="41" t="s">
        <v>2341</v>
      </c>
      <c r="B54" s="18" t="s">
        <v>2342</v>
      </c>
      <c r="C54" s="18" t="s">
        <v>1804</v>
      </c>
      <c r="D54" s="7">
        <v>128062</v>
      </c>
      <c r="E54" s="8">
        <v>848.54</v>
      </c>
      <c r="F54" s="9">
        <v>8.6E-3</v>
      </c>
      <c r="G54" s="56"/>
    </row>
    <row r="55" spans="1:7" x14ac:dyDescent="0.25">
      <c r="A55" s="41" t="s">
        <v>2343</v>
      </c>
      <c r="B55" s="18" t="s">
        <v>2344</v>
      </c>
      <c r="C55" s="18" t="s">
        <v>1200</v>
      </c>
      <c r="D55" s="7">
        <v>193696</v>
      </c>
      <c r="E55" s="8">
        <v>807.32</v>
      </c>
      <c r="F55" s="9">
        <v>8.2000000000000007E-3</v>
      </c>
      <c r="G55" s="56"/>
    </row>
    <row r="56" spans="1:7" x14ac:dyDescent="0.25">
      <c r="A56" s="41" t="s">
        <v>2345</v>
      </c>
      <c r="B56" s="18" t="s">
        <v>2346</v>
      </c>
      <c r="C56" s="18" t="s">
        <v>1231</v>
      </c>
      <c r="D56" s="7">
        <v>67280</v>
      </c>
      <c r="E56" s="8">
        <v>728.58</v>
      </c>
      <c r="F56" s="9">
        <v>7.4000000000000003E-3</v>
      </c>
      <c r="G56" s="56"/>
    </row>
    <row r="57" spans="1:7" x14ac:dyDescent="0.25">
      <c r="A57" s="41" t="s">
        <v>2347</v>
      </c>
      <c r="B57" s="18" t="s">
        <v>2348</v>
      </c>
      <c r="C57" s="18" t="s">
        <v>1391</v>
      </c>
      <c r="D57" s="7">
        <v>194480</v>
      </c>
      <c r="E57" s="8">
        <v>709.95</v>
      </c>
      <c r="F57" s="9">
        <v>7.1999999999999998E-3</v>
      </c>
      <c r="G57" s="56"/>
    </row>
    <row r="58" spans="1:7" x14ac:dyDescent="0.25">
      <c r="A58" s="41" t="s">
        <v>2349</v>
      </c>
      <c r="B58" s="18" t="s">
        <v>2350</v>
      </c>
      <c r="C58" s="18" t="s">
        <v>1329</v>
      </c>
      <c r="D58" s="7">
        <v>380000</v>
      </c>
      <c r="E58" s="8">
        <v>660.59</v>
      </c>
      <c r="F58" s="9">
        <v>6.7000000000000002E-3</v>
      </c>
      <c r="G58" s="56"/>
    </row>
    <row r="59" spans="1:7" x14ac:dyDescent="0.25">
      <c r="A59" s="41" t="s">
        <v>2351</v>
      </c>
      <c r="B59" s="18" t="s">
        <v>2352</v>
      </c>
      <c r="C59" s="18" t="s">
        <v>1283</v>
      </c>
      <c r="D59" s="7">
        <v>550000</v>
      </c>
      <c r="E59" s="8">
        <v>519.59</v>
      </c>
      <c r="F59" s="9">
        <v>5.1999999999999998E-3</v>
      </c>
      <c r="G59" s="56"/>
    </row>
    <row r="60" spans="1:7" x14ac:dyDescent="0.25">
      <c r="A60" s="41" t="s">
        <v>1829</v>
      </c>
      <c r="B60" s="18" t="s">
        <v>1830</v>
      </c>
      <c r="C60" s="18" t="s">
        <v>1329</v>
      </c>
      <c r="D60" s="7">
        <v>130000</v>
      </c>
      <c r="E60" s="8">
        <v>496.67</v>
      </c>
      <c r="F60" s="9">
        <v>5.0000000000000001E-3</v>
      </c>
      <c r="G60" s="56"/>
    </row>
    <row r="61" spans="1:7" x14ac:dyDescent="0.25">
      <c r="A61" s="41" t="s">
        <v>2353</v>
      </c>
      <c r="B61" s="18" t="s">
        <v>2354</v>
      </c>
      <c r="C61" s="18" t="s">
        <v>2296</v>
      </c>
      <c r="D61" s="7">
        <v>150000</v>
      </c>
      <c r="E61" s="8">
        <v>469.65</v>
      </c>
      <c r="F61" s="9">
        <v>4.7000000000000002E-3</v>
      </c>
      <c r="G61" s="56"/>
    </row>
    <row r="62" spans="1:7" x14ac:dyDescent="0.25">
      <c r="A62" s="41" t="s">
        <v>2355</v>
      </c>
      <c r="B62" s="18" t="s">
        <v>2356</v>
      </c>
      <c r="C62" s="18" t="s">
        <v>1223</v>
      </c>
      <c r="D62" s="7">
        <v>4177</v>
      </c>
      <c r="E62" s="8">
        <v>60</v>
      </c>
      <c r="F62" s="9">
        <v>5.9999999999999995E-4</v>
      </c>
      <c r="G62" s="56"/>
    </row>
    <row r="63" spans="1:7" x14ac:dyDescent="0.25">
      <c r="A63" s="41" t="s">
        <v>2357</v>
      </c>
      <c r="B63" s="18" t="s">
        <v>2358</v>
      </c>
      <c r="C63" s="18" t="s">
        <v>1220</v>
      </c>
      <c r="D63" s="7">
        <v>6395</v>
      </c>
      <c r="E63" s="8">
        <v>31.05</v>
      </c>
      <c r="F63" s="9">
        <v>2.9999999999999997E-4</v>
      </c>
      <c r="G63" s="56"/>
    </row>
    <row r="64" spans="1:7" x14ac:dyDescent="0.25">
      <c r="A64" s="41" t="s">
        <v>2359</v>
      </c>
      <c r="B64" s="18" t="s">
        <v>2360</v>
      </c>
      <c r="C64" s="18" t="s">
        <v>1283</v>
      </c>
      <c r="D64" s="7">
        <v>9044</v>
      </c>
      <c r="E64" s="8">
        <v>27.13</v>
      </c>
      <c r="F64" s="9">
        <v>2.9999999999999997E-4</v>
      </c>
      <c r="G64" s="56"/>
    </row>
    <row r="65" spans="1:7" x14ac:dyDescent="0.25">
      <c r="A65" s="57" t="s">
        <v>130</v>
      </c>
      <c r="B65" s="19"/>
      <c r="C65" s="19"/>
      <c r="D65" s="10"/>
      <c r="E65" s="21">
        <v>95085.2</v>
      </c>
      <c r="F65" s="22">
        <v>0.96009999999999995</v>
      </c>
      <c r="G65" s="58"/>
    </row>
    <row r="66" spans="1:7" x14ac:dyDescent="0.25">
      <c r="A66" s="57" t="s">
        <v>1256</v>
      </c>
      <c r="B66" s="18"/>
      <c r="C66" s="18"/>
      <c r="D66" s="7"/>
      <c r="E66" s="8"/>
      <c r="F66" s="9"/>
      <c r="G66" s="56"/>
    </row>
    <row r="67" spans="1:7" x14ac:dyDescent="0.25">
      <c r="A67" s="57" t="s">
        <v>130</v>
      </c>
      <c r="B67" s="18"/>
      <c r="C67" s="18"/>
      <c r="D67" s="7"/>
      <c r="E67" s="23" t="s">
        <v>127</v>
      </c>
      <c r="F67" s="24" t="s">
        <v>127</v>
      </c>
      <c r="G67" s="56"/>
    </row>
    <row r="68" spans="1:7" x14ac:dyDescent="0.25">
      <c r="A68" s="59" t="s">
        <v>142</v>
      </c>
      <c r="B68" s="38"/>
      <c r="C68" s="38"/>
      <c r="D68" s="39"/>
      <c r="E68" s="15">
        <v>95085.2</v>
      </c>
      <c r="F68" s="16">
        <v>0.96009999999999995</v>
      </c>
      <c r="G68" s="58"/>
    </row>
    <row r="69" spans="1:7" x14ac:dyDescent="0.25">
      <c r="A69" s="41"/>
      <c r="B69" s="18"/>
      <c r="C69" s="18"/>
      <c r="D69" s="7"/>
      <c r="E69" s="8"/>
      <c r="F69" s="9"/>
      <c r="G69" s="56"/>
    </row>
    <row r="70" spans="1:7" x14ac:dyDescent="0.25">
      <c r="A70" s="57" t="s">
        <v>1560</v>
      </c>
      <c r="B70" s="18"/>
      <c r="C70" s="18"/>
      <c r="D70" s="7"/>
      <c r="E70" s="8"/>
      <c r="F70" s="9"/>
      <c r="G70" s="56"/>
    </row>
    <row r="71" spans="1:7" x14ac:dyDescent="0.25">
      <c r="A71" s="57" t="s">
        <v>1561</v>
      </c>
      <c r="B71" s="18"/>
      <c r="C71" s="18"/>
      <c r="D71" s="7"/>
      <c r="E71" s="8"/>
      <c r="F71" s="9"/>
      <c r="G71" s="56"/>
    </row>
    <row r="72" spans="1:7" x14ac:dyDescent="0.25">
      <c r="A72" s="41" t="s">
        <v>1838</v>
      </c>
      <c r="B72" s="18"/>
      <c r="C72" s="18"/>
      <c r="D72" s="7">
        <v>7950</v>
      </c>
      <c r="E72" s="8">
        <v>2066.2199999999998</v>
      </c>
      <c r="F72" s="9">
        <v>2.0861000000000001E-2</v>
      </c>
      <c r="G72" s="56"/>
    </row>
    <row r="73" spans="1:7" x14ac:dyDescent="0.25">
      <c r="A73" s="57" t="s">
        <v>130</v>
      </c>
      <c r="B73" s="19"/>
      <c r="C73" s="19"/>
      <c r="D73" s="10"/>
      <c r="E73" s="21">
        <v>2066.2199999999998</v>
      </c>
      <c r="F73" s="22">
        <v>2.0861000000000001E-2</v>
      </c>
      <c r="G73" s="58"/>
    </row>
    <row r="74" spans="1:7" x14ac:dyDescent="0.25">
      <c r="A74" s="41"/>
      <c r="B74" s="18"/>
      <c r="C74" s="18"/>
      <c r="D74" s="7"/>
      <c r="E74" s="8"/>
      <c r="F74" s="9"/>
      <c r="G74" s="56"/>
    </row>
    <row r="75" spans="1:7" x14ac:dyDescent="0.25">
      <c r="A75" s="41"/>
      <c r="B75" s="18"/>
      <c r="C75" s="18"/>
      <c r="D75" s="7"/>
      <c r="E75" s="8"/>
      <c r="F75" s="9"/>
      <c r="G75" s="56"/>
    </row>
    <row r="76" spans="1:7" x14ac:dyDescent="0.25">
      <c r="A76" s="41"/>
      <c r="B76" s="18"/>
      <c r="C76" s="18"/>
      <c r="D76" s="7"/>
      <c r="E76" s="8"/>
      <c r="F76" s="9"/>
      <c r="G76" s="56"/>
    </row>
    <row r="77" spans="1:7" x14ac:dyDescent="0.25">
      <c r="A77" s="59" t="s">
        <v>142</v>
      </c>
      <c r="B77" s="38"/>
      <c r="C77" s="38"/>
      <c r="D77" s="39"/>
      <c r="E77" s="21">
        <v>2066.2199999999998</v>
      </c>
      <c r="F77" s="22">
        <v>2.0861000000000001E-2</v>
      </c>
      <c r="G77" s="58"/>
    </row>
    <row r="78" spans="1:7" x14ac:dyDescent="0.25">
      <c r="A78" s="41"/>
      <c r="B78" s="18"/>
      <c r="C78" s="18"/>
      <c r="D78" s="7"/>
      <c r="E78" s="8"/>
      <c r="F78" s="9"/>
      <c r="G78" s="56"/>
    </row>
    <row r="79" spans="1:7" x14ac:dyDescent="0.25">
      <c r="A79" s="57" t="s">
        <v>143</v>
      </c>
      <c r="B79" s="18"/>
      <c r="C79" s="18"/>
      <c r="D79" s="7"/>
      <c r="E79" s="8"/>
      <c r="F79" s="9"/>
      <c r="G79" s="56"/>
    </row>
    <row r="80" spans="1:7" x14ac:dyDescent="0.25">
      <c r="A80" s="41"/>
      <c r="B80" s="18"/>
      <c r="C80" s="18"/>
      <c r="D80" s="7"/>
      <c r="E80" s="8"/>
      <c r="F80" s="9"/>
      <c r="G80" s="56"/>
    </row>
    <row r="81" spans="1:7" x14ac:dyDescent="0.25">
      <c r="A81" s="57" t="s">
        <v>144</v>
      </c>
      <c r="B81" s="18"/>
      <c r="C81" s="18"/>
      <c r="D81" s="7"/>
      <c r="E81" s="8"/>
      <c r="F81" s="9"/>
      <c r="G81" s="56"/>
    </row>
    <row r="82" spans="1:7" x14ac:dyDescent="0.25">
      <c r="A82" s="41" t="s">
        <v>1734</v>
      </c>
      <c r="B82" s="18" t="s">
        <v>1735</v>
      </c>
      <c r="C82" s="18" t="s">
        <v>134</v>
      </c>
      <c r="D82" s="7">
        <v>300000</v>
      </c>
      <c r="E82" s="8">
        <v>297.7</v>
      </c>
      <c r="F82" s="9">
        <v>3.0000000000000001E-3</v>
      </c>
      <c r="G82" s="56">
        <v>6.4000000000000001E-2</v>
      </c>
    </row>
    <row r="83" spans="1:7" x14ac:dyDescent="0.25">
      <c r="A83" s="57" t="s">
        <v>130</v>
      </c>
      <c r="B83" s="19"/>
      <c r="C83" s="19"/>
      <c r="D83" s="10"/>
      <c r="E83" s="21">
        <v>297.7</v>
      </c>
      <c r="F83" s="22">
        <v>3.0000000000000001E-3</v>
      </c>
      <c r="G83" s="58"/>
    </row>
    <row r="84" spans="1:7" x14ac:dyDescent="0.25">
      <c r="A84" s="41"/>
      <c r="B84" s="18"/>
      <c r="C84" s="18"/>
      <c r="D84" s="7"/>
      <c r="E84" s="8"/>
      <c r="F84" s="9"/>
      <c r="G84" s="56"/>
    </row>
    <row r="85" spans="1:7" x14ac:dyDescent="0.25">
      <c r="A85" s="59" t="s">
        <v>142</v>
      </c>
      <c r="B85" s="38"/>
      <c r="C85" s="38"/>
      <c r="D85" s="39"/>
      <c r="E85" s="21">
        <v>297.7</v>
      </c>
      <c r="F85" s="22">
        <v>3.0000000000000001E-3</v>
      </c>
      <c r="G85" s="58"/>
    </row>
    <row r="86" spans="1:7" x14ac:dyDescent="0.25">
      <c r="A86" s="41"/>
      <c r="B86" s="18"/>
      <c r="C86" s="18"/>
      <c r="D86" s="7"/>
      <c r="E86" s="8"/>
      <c r="F86" s="9"/>
      <c r="G86" s="56"/>
    </row>
    <row r="87" spans="1:7" x14ac:dyDescent="0.25">
      <c r="A87" s="41"/>
      <c r="B87" s="18"/>
      <c r="C87" s="18"/>
      <c r="D87" s="7"/>
      <c r="E87" s="8"/>
      <c r="F87" s="9"/>
      <c r="G87" s="56"/>
    </row>
    <row r="88" spans="1:7" x14ac:dyDescent="0.25">
      <c r="A88" s="57" t="s">
        <v>216</v>
      </c>
      <c r="B88" s="18"/>
      <c r="C88" s="18"/>
      <c r="D88" s="7"/>
      <c r="E88" s="8"/>
      <c r="F88" s="9"/>
      <c r="G88" s="56"/>
    </row>
    <row r="89" spans="1:7" x14ac:dyDescent="0.25">
      <c r="A89" s="41" t="s">
        <v>217</v>
      </c>
      <c r="B89" s="18"/>
      <c r="C89" s="18"/>
      <c r="D89" s="7"/>
      <c r="E89" s="8">
        <v>1168.79</v>
      </c>
      <c r="F89" s="9">
        <v>1.18E-2</v>
      </c>
      <c r="G89" s="56">
        <v>6.6513000000000003E-2</v>
      </c>
    </row>
    <row r="90" spans="1:7" x14ac:dyDescent="0.25">
      <c r="A90" s="57" t="s">
        <v>130</v>
      </c>
      <c r="B90" s="19"/>
      <c r="C90" s="19"/>
      <c r="D90" s="10"/>
      <c r="E90" s="21">
        <v>1168.79</v>
      </c>
      <c r="F90" s="22">
        <v>1.18E-2</v>
      </c>
      <c r="G90" s="58"/>
    </row>
    <row r="91" spans="1:7" x14ac:dyDescent="0.25">
      <c r="A91" s="41"/>
      <c r="B91" s="18"/>
      <c r="C91" s="18"/>
      <c r="D91" s="7"/>
      <c r="E91" s="8"/>
      <c r="F91" s="9"/>
      <c r="G91" s="56"/>
    </row>
    <row r="92" spans="1:7" x14ac:dyDescent="0.25">
      <c r="A92" s="59" t="s">
        <v>142</v>
      </c>
      <c r="B92" s="38"/>
      <c r="C92" s="38"/>
      <c r="D92" s="39"/>
      <c r="E92" s="21">
        <v>1168.79</v>
      </c>
      <c r="F92" s="22">
        <v>1.18E-2</v>
      </c>
      <c r="G92" s="58"/>
    </row>
    <row r="93" spans="1:7" x14ac:dyDescent="0.25">
      <c r="A93" s="41" t="s">
        <v>218</v>
      </c>
      <c r="B93" s="18"/>
      <c r="C93" s="18"/>
      <c r="D93" s="7"/>
      <c r="E93" s="8">
        <v>0.21298500000000001</v>
      </c>
      <c r="F93" s="31" t="s">
        <v>895</v>
      </c>
      <c r="G93" s="56"/>
    </row>
    <row r="94" spans="1:7" x14ac:dyDescent="0.25">
      <c r="A94" s="41" t="s">
        <v>219</v>
      </c>
      <c r="B94" s="18"/>
      <c r="C94" s="18"/>
      <c r="D94" s="7"/>
      <c r="E94" s="8">
        <v>2492.7670149999999</v>
      </c>
      <c r="F94" s="9">
        <v>2.5097999999999999E-2</v>
      </c>
      <c r="G94" s="56">
        <v>6.6513000000000003E-2</v>
      </c>
    </row>
    <row r="95" spans="1:7" x14ac:dyDescent="0.25">
      <c r="A95" s="60" t="s">
        <v>220</v>
      </c>
      <c r="B95" s="20"/>
      <c r="C95" s="20"/>
      <c r="D95" s="14"/>
      <c r="E95" s="15">
        <v>99044.67</v>
      </c>
      <c r="F95" s="16">
        <v>1</v>
      </c>
      <c r="G95" s="61"/>
    </row>
    <row r="96" spans="1:7" x14ac:dyDescent="0.25">
      <c r="A96" s="42"/>
      <c r="G96" s="48"/>
    </row>
    <row r="97" spans="1:7" x14ac:dyDescent="0.25">
      <c r="A97" s="62" t="s">
        <v>1764</v>
      </c>
      <c r="G97" s="48"/>
    </row>
    <row r="98" spans="1:7" x14ac:dyDescent="0.25">
      <c r="A98" s="62" t="s">
        <v>689</v>
      </c>
      <c r="G98" s="48"/>
    </row>
    <row r="99" spans="1:7" x14ac:dyDescent="0.25">
      <c r="A99" s="42"/>
      <c r="G99" s="48"/>
    </row>
    <row r="100" spans="1:7" x14ac:dyDescent="0.25">
      <c r="A100" s="62" t="s">
        <v>232</v>
      </c>
      <c r="G100" s="48"/>
    </row>
    <row r="101" spans="1:7" x14ac:dyDescent="0.25">
      <c r="A101" s="43" t="s">
        <v>233</v>
      </c>
      <c r="B101" s="3" t="s">
        <v>127</v>
      </c>
      <c r="G101" s="48"/>
    </row>
    <row r="102" spans="1:7" x14ac:dyDescent="0.25">
      <c r="A102" s="42" t="s">
        <v>234</v>
      </c>
      <c r="G102" s="48"/>
    </row>
    <row r="103" spans="1:7" x14ac:dyDescent="0.25">
      <c r="A103" s="42" t="s">
        <v>235</v>
      </c>
      <c r="B103" s="3" t="s">
        <v>236</v>
      </c>
      <c r="C103" s="3" t="s">
        <v>236</v>
      </c>
      <c r="G103" s="48"/>
    </row>
    <row r="104" spans="1:7" x14ac:dyDescent="0.25">
      <c r="A104" s="42"/>
      <c r="B104" s="63">
        <v>45382</v>
      </c>
      <c r="C104" s="63">
        <v>45565</v>
      </c>
      <c r="G104" s="48"/>
    </row>
    <row r="105" spans="1:7" x14ac:dyDescent="0.25">
      <c r="A105" s="42" t="s">
        <v>240</v>
      </c>
      <c r="B105">
        <v>23.9114</v>
      </c>
      <c r="C105">
        <v>29.781199999999998</v>
      </c>
      <c r="E105" s="2"/>
      <c r="G105" s="64"/>
    </row>
    <row r="106" spans="1:7" x14ac:dyDescent="0.25">
      <c r="A106" s="42" t="s">
        <v>241</v>
      </c>
      <c r="B106">
        <v>23.9115</v>
      </c>
      <c r="C106">
        <v>29.781300000000002</v>
      </c>
      <c r="E106" s="2"/>
      <c r="G106" s="64"/>
    </row>
    <row r="107" spans="1:7" x14ac:dyDescent="0.25">
      <c r="A107" s="42" t="s">
        <v>709</v>
      </c>
      <c r="B107">
        <v>22.708100000000002</v>
      </c>
      <c r="C107" s="71">
        <v>28.1</v>
      </c>
      <c r="E107" s="2"/>
      <c r="G107" s="64"/>
    </row>
    <row r="108" spans="1:7" x14ac:dyDescent="0.25">
      <c r="A108" s="42" t="s">
        <v>710</v>
      </c>
      <c r="B108" s="71">
        <v>22.707000000000001</v>
      </c>
      <c r="C108">
        <v>28.098700000000001</v>
      </c>
      <c r="E108" s="2"/>
      <c r="G108" s="64"/>
    </row>
    <row r="109" spans="1:7" x14ac:dyDescent="0.25">
      <c r="A109" s="42"/>
      <c r="E109" s="2"/>
      <c r="G109" s="64"/>
    </row>
    <row r="110" spans="1:7" x14ac:dyDescent="0.25">
      <c r="A110" s="42" t="s">
        <v>251</v>
      </c>
      <c r="B110" s="3" t="s">
        <v>127</v>
      </c>
      <c r="G110" s="48"/>
    </row>
    <row r="111" spans="1:7" x14ac:dyDescent="0.25">
      <c r="A111" s="42" t="s">
        <v>252</v>
      </c>
      <c r="B111" s="3" t="s">
        <v>127</v>
      </c>
      <c r="G111" s="48"/>
    </row>
    <row r="112" spans="1:7" ht="30" customHeight="1" x14ac:dyDescent="0.25">
      <c r="A112" s="43" t="s">
        <v>253</v>
      </c>
      <c r="B112" s="3" t="s">
        <v>127</v>
      </c>
      <c r="G112" s="48"/>
    </row>
    <row r="113" spans="1:7" ht="30" customHeight="1" x14ac:dyDescent="0.25">
      <c r="A113" s="43" t="s">
        <v>254</v>
      </c>
      <c r="B113" s="3" t="s">
        <v>127</v>
      </c>
      <c r="G113" s="48"/>
    </row>
    <row r="114" spans="1:7" x14ac:dyDescent="0.25">
      <c r="A114" s="42" t="s">
        <v>1259</v>
      </c>
      <c r="B114" s="65">
        <v>1.0217000000000001</v>
      </c>
      <c r="G114" s="48"/>
    </row>
    <row r="115" spans="1:7" ht="30" customHeight="1" x14ac:dyDescent="0.25">
      <c r="A115" s="43" t="s">
        <v>256</v>
      </c>
      <c r="B115" s="65">
        <v>2066.2169250000002</v>
      </c>
      <c r="G115" s="48"/>
    </row>
    <row r="116" spans="1:7" ht="30" customHeight="1" x14ac:dyDescent="0.25">
      <c r="A116" s="43" t="s">
        <v>257</v>
      </c>
      <c r="B116" s="3" t="s">
        <v>127</v>
      </c>
      <c r="G116" s="48"/>
    </row>
    <row r="117" spans="1:7" ht="30" customHeight="1" x14ac:dyDescent="0.25">
      <c r="A117" s="43" t="s">
        <v>258</v>
      </c>
      <c r="B117" s="3" t="s">
        <v>127</v>
      </c>
      <c r="G117" s="48"/>
    </row>
    <row r="118" spans="1:7" x14ac:dyDescent="0.25">
      <c r="A118" s="42" t="s">
        <v>259</v>
      </c>
      <c r="B118" s="3" t="s">
        <v>127</v>
      </c>
      <c r="G118" s="48"/>
    </row>
    <row r="119" spans="1:7" ht="15.75" customHeight="1" thickBot="1" x14ac:dyDescent="0.3">
      <c r="A119" s="66" t="s">
        <v>260</v>
      </c>
      <c r="B119" s="67" t="s">
        <v>127</v>
      </c>
      <c r="C119" s="68"/>
      <c r="D119" s="68"/>
      <c r="E119" s="68"/>
      <c r="F119" s="68"/>
      <c r="G119" s="69"/>
    </row>
    <row r="121" spans="1:7" ht="69.95" customHeight="1" x14ac:dyDescent="0.25">
      <c r="A121" s="128" t="s">
        <v>261</v>
      </c>
      <c r="B121" s="128" t="s">
        <v>262</v>
      </c>
      <c r="C121" s="128" t="s">
        <v>5</v>
      </c>
      <c r="D121" s="128" t="s">
        <v>6</v>
      </c>
    </row>
    <row r="122" spans="1:7" ht="69.95" customHeight="1" x14ac:dyDescent="0.25">
      <c r="A122" s="128" t="s">
        <v>2361</v>
      </c>
      <c r="B122" s="128"/>
      <c r="C122" s="128" t="s">
        <v>79</v>
      </c>
      <c r="D122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2362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2363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1263</v>
      </c>
      <c r="B10" s="18" t="s">
        <v>1264</v>
      </c>
      <c r="C10" s="18" t="s">
        <v>1189</v>
      </c>
      <c r="D10" s="7">
        <v>26351</v>
      </c>
      <c r="E10" s="8">
        <v>456.41</v>
      </c>
      <c r="F10" s="9">
        <v>0.28070000000000001</v>
      </c>
      <c r="G10" s="56"/>
    </row>
    <row r="11" spans="1:8" x14ac:dyDescent="0.25">
      <c r="A11" s="41" t="s">
        <v>1187</v>
      </c>
      <c r="B11" s="18" t="s">
        <v>1188</v>
      </c>
      <c r="C11" s="18" t="s">
        <v>1189</v>
      </c>
      <c r="D11" s="7">
        <v>30377</v>
      </c>
      <c r="E11" s="8">
        <v>386.7</v>
      </c>
      <c r="F11" s="9">
        <v>0.23780000000000001</v>
      </c>
      <c r="G11" s="56"/>
    </row>
    <row r="12" spans="1:8" x14ac:dyDescent="0.25">
      <c r="A12" s="41" t="s">
        <v>1240</v>
      </c>
      <c r="B12" s="18" t="s">
        <v>1241</v>
      </c>
      <c r="C12" s="18" t="s">
        <v>1189</v>
      </c>
      <c r="D12" s="7">
        <v>19656</v>
      </c>
      <c r="E12" s="8">
        <v>154.87</v>
      </c>
      <c r="F12" s="9">
        <v>9.5200000000000007E-2</v>
      </c>
      <c r="G12" s="56"/>
    </row>
    <row r="13" spans="1:8" x14ac:dyDescent="0.25">
      <c r="A13" s="41" t="s">
        <v>1284</v>
      </c>
      <c r="B13" s="18" t="s">
        <v>1285</v>
      </c>
      <c r="C13" s="18" t="s">
        <v>1189</v>
      </c>
      <c r="D13" s="7">
        <v>8203</v>
      </c>
      <c r="E13" s="8">
        <v>152.08000000000001</v>
      </c>
      <c r="F13" s="9">
        <v>9.35E-2</v>
      </c>
      <c r="G13" s="56"/>
    </row>
    <row r="14" spans="1:8" x14ac:dyDescent="0.25">
      <c r="A14" s="41" t="s">
        <v>1242</v>
      </c>
      <c r="B14" s="18" t="s">
        <v>1243</v>
      </c>
      <c r="C14" s="18" t="s">
        <v>1189</v>
      </c>
      <c r="D14" s="7">
        <v>12291</v>
      </c>
      <c r="E14" s="8">
        <v>151.44999999999999</v>
      </c>
      <c r="F14" s="9">
        <v>9.3100000000000002E-2</v>
      </c>
      <c r="G14" s="56"/>
    </row>
    <row r="15" spans="1:8" x14ac:dyDescent="0.25">
      <c r="A15" s="41" t="s">
        <v>1271</v>
      </c>
      <c r="B15" s="18" t="s">
        <v>1272</v>
      </c>
      <c r="C15" s="18" t="s">
        <v>1189</v>
      </c>
      <c r="D15" s="7">
        <v>6377</v>
      </c>
      <c r="E15" s="8">
        <v>92.31</v>
      </c>
      <c r="F15" s="9">
        <v>5.6800000000000003E-2</v>
      </c>
      <c r="G15" s="56"/>
    </row>
    <row r="16" spans="1:8" x14ac:dyDescent="0.25">
      <c r="A16" s="41" t="s">
        <v>1395</v>
      </c>
      <c r="B16" s="18" t="s">
        <v>1396</v>
      </c>
      <c r="C16" s="18" t="s">
        <v>1189</v>
      </c>
      <c r="D16" s="7">
        <v>23607</v>
      </c>
      <c r="E16" s="8">
        <v>46.44</v>
      </c>
      <c r="F16" s="9">
        <v>2.86E-2</v>
      </c>
      <c r="G16" s="56"/>
    </row>
    <row r="17" spans="1:7" x14ac:dyDescent="0.25">
      <c r="A17" s="41" t="s">
        <v>1288</v>
      </c>
      <c r="B17" s="18" t="s">
        <v>1289</v>
      </c>
      <c r="C17" s="18" t="s">
        <v>1189</v>
      </c>
      <c r="D17" s="7">
        <v>17979</v>
      </c>
      <c r="E17" s="8">
        <v>44.55</v>
      </c>
      <c r="F17" s="9">
        <v>2.7400000000000001E-2</v>
      </c>
      <c r="G17" s="56"/>
    </row>
    <row r="18" spans="1:7" x14ac:dyDescent="0.25">
      <c r="A18" s="41" t="s">
        <v>1549</v>
      </c>
      <c r="B18" s="18" t="s">
        <v>1550</v>
      </c>
      <c r="C18" s="18" t="s">
        <v>1189</v>
      </c>
      <c r="D18" s="7">
        <v>5409</v>
      </c>
      <c r="E18" s="8">
        <v>40.04</v>
      </c>
      <c r="F18" s="9">
        <v>2.46E-2</v>
      </c>
      <c r="G18" s="56"/>
    </row>
    <row r="19" spans="1:7" x14ac:dyDescent="0.25">
      <c r="A19" s="41" t="s">
        <v>1330</v>
      </c>
      <c r="B19" s="18" t="s">
        <v>1331</v>
      </c>
      <c r="C19" s="18" t="s">
        <v>1189</v>
      </c>
      <c r="D19" s="7">
        <v>31775</v>
      </c>
      <c r="E19" s="8">
        <v>35.380000000000003</v>
      </c>
      <c r="F19" s="9">
        <v>2.18E-2</v>
      </c>
      <c r="G19" s="56"/>
    </row>
    <row r="20" spans="1:7" x14ac:dyDescent="0.25">
      <c r="A20" s="41" t="s">
        <v>2119</v>
      </c>
      <c r="B20" s="18" t="s">
        <v>2120</v>
      </c>
      <c r="C20" s="18" t="s">
        <v>1189</v>
      </c>
      <c r="D20" s="7">
        <v>43519</v>
      </c>
      <c r="E20" s="8">
        <v>32.36</v>
      </c>
      <c r="F20" s="9">
        <v>1.9900000000000001E-2</v>
      </c>
      <c r="G20" s="56"/>
    </row>
    <row r="21" spans="1:7" x14ac:dyDescent="0.25">
      <c r="A21" s="41" t="s">
        <v>1313</v>
      </c>
      <c r="B21" s="18" t="s">
        <v>1314</v>
      </c>
      <c r="C21" s="18" t="s">
        <v>1189</v>
      </c>
      <c r="D21" s="7">
        <v>28569</v>
      </c>
      <c r="E21" s="8">
        <v>30.63</v>
      </c>
      <c r="F21" s="9">
        <v>1.8800000000000001E-2</v>
      </c>
      <c r="G21" s="56"/>
    </row>
    <row r="22" spans="1:7" x14ac:dyDescent="0.25">
      <c r="A22" s="57" t="s">
        <v>130</v>
      </c>
      <c r="B22" s="19"/>
      <c r="C22" s="19"/>
      <c r="D22" s="10"/>
      <c r="E22" s="21">
        <v>1623.22</v>
      </c>
      <c r="F22" s="22">
        <v>0.99819999999999998</v>
      </c>
      <c r="G22" s="58"/>
    </row>
    <row r="23" spans="1:7" x14ac:dyDescent="0.25">
      <c r="A23" s="57" t="s">
        <v>1256</v>
      </c>
      <c r="B23" s="18"/>
      <c r="C23" s="18"/>
      <c r="D23" s="7"/>
      <c r="E23" s="8"/>
      <c r="F23" s="9"/>
      <c r="G23" s="56"/>
    </row>
    <row r="24" spans="1:7" x14ac:dyDescent="0.25">
      <c r="A24" s="57" t="s">
        <v>130</v>
      </c>
      <c r="B24" s="18"/>
      <c r="C24" s="18"/>
      <c r="D24" s="7"/>
      <c r="E24" s="23" t="s">
        <v>127</v>
      </c>
      <c r="F24" s="24" t="s">
        <v>127</v>
      </c>
      <c r="G24" s="56"/>
    </row>
    <row r="25" spans="1:7" x14ac:dyDescent="0.25">
      <c r="A25" s="59" t="s">
        <v>142</v>
      </c>
      <c r="B25" s="38"/>
      <c r="C25" s="38"/>
      <c r="D25" s="39"/>
      <c r="E25" s="15">
        <v>1623.22</v>
      </c>
      <c r="F25" s="16">
        <v>0.99819999999999998</v>
      </c>
      <c r="G25" s="58"/>
    </row>
    <row r="26" spans="1:7" x14ac:dyDescent="0.25">
      <c r="A26" s="41"/>
      <c r="B26" s="18"/>
      <c r="C26" s="18"/>
      <c r="D26" s="7"/>
      <c r="E26" s="8"/>
      <c r="F26" s="9"/>
      <c r="G26" s="56"/>
    </row>
    <row r="27" spans="1:7" x14ac:dyDescent="0.25">
      <c r="A27" s="41"/>
      <c r="B27" s="18"/>
      <c r="C27" s="18"/>
      <c r="D27" s="7"/>
      <c r="E27" s="8"/>
      <c r="F27" s="9"/>
      <c r="G27" s="56"/>
    </row>
    <row r="28" spans="1:7" x14ac:dyDescent="0.25">
      <c r="A28" s="57" t="s">
        <v>216</v>
      </c>
      <c r="B28" s="18"/>
      <c r="C28" s="18"/>
      <c r="D28" s="7"/>
      <c r="E28" s="8"/>
      <c r="F28" s="9"/>
      <c r="G28" s="56"/>
    </row>
    <row r="29" spans="1:7" x14ac:dyDescent="0.25">
      <c r="A29" s="41" t="s">
        <v>217</v>
      </c>
      <c r="B29" s="18"/>
      <c r="C29" s="18"/>
      <c r="D29" s="7"/>
      <c r="E29" s="8">
        <v>35.99</v>
      </c>
      <c r="F29" s="9">
        <v>2.2100000000000002E-2</v>
      </c>
      <c r="G29" s="56">
        <v>6.6513000000000003E-2</v>
      </c>
    </row>
    <row r="30" spans="1:7" x14ac:dyDescent="0.25">
      <c r="A30" s="57" t="s">
        <v>130</v>
      </c>
      <c r="B30" s="19"/>
      <c r="C30" s="19"/>
      <c r="D30" s="10"/>
      <c r="E30" s="21">
        <v>35.99</v>
      </c>
      <c r="F30" s="22">
        <v>2.2100000000000002E-2</v>
      </c>
      <c r="G30" s="58"/>
    </row>
    <row r="31" spans="1:7" x14ac:dyDescent="0.25">
      <c r="A31" s="41"/>
      <c r="B31" s="18"/>
      <c r="C31" s="18"/>
      <c r="D31" s="7"/>
      <c r="E31" s="8"/>
      <c r="F31" s="9"/>
      <c r="G31" s="56"/>
    </row>
    <row r="32" spans="1:7" x14ac:dyDescent="0.25">
      <c r="A32" s="59" t="s">
        <v>142</v>
      </c>
      <c r="B32" s="38"/>
      <c r="C32" s="38"/>
      <c r="D32" s="39"/>
      <c r="E32" s="21">
        <v>35.99</v>
      </c>
      <c r="F32" s="22">
        <v>2.2100000000000002E-2</v>
      </c>
      <c r="G32" s="58"/>
    </row>
    <row r="33" spans="1:7" x14ac:dyDescent="0.25">
      <c r="A33" s="41" t="s">
        <v>218</v>
      </c>
      <c r="B33" s="18"/>
      <c r="C33" s="18"/>
      <c r="D33" s="7"/>
      <c r="E33" s="8">
        <v>6.5589999999999997E-3</v>
      </c>
      <c r="F33" s="31" t="s">
        <v>895</v>
      </c>
      <c r="G33" s="56"/>
    </row>
    <row r="34" spans="1:7" x14ac:dyDescent="0.25">
      <c r="A34" s="41" t="s">
        <v>219</v>
      </c>
      <c r="B34" s="18"/>
      <c r="C34" s="18"/>
      <c r="D34" s="7"/>
      <c r="E34" s="12">
        <v>-33.266559000000001</v>
      </c>
      <c r="F34" s="13">
        <v>-2.0303999999999999E-2</v>
      </c>
      <c r="G34" s="56">
        <v>6.6513000000000003E-2</v>
      </c>
    </row>
    <row r="35" spans="1:7" x14ac:dyDescent="0.25">
      <c r="A35" s="60" t="s">
        <v>220</v>
      </c>
      <c r="B35" s="20"/>
      <c r="C35" s="20"/>
      <c r="D35" s="14"/>
      <c r="E35" s="15">
        <v>1625.95</v>
      </c>
      <c r="F35" s="16">
        <v>1</v>
      </c>
      <c r="G35" s="61"/>
    </row>
    <row r="36" spans="1:7" x14ac:dyDescent="0.25">
      <c r="A36" s="42"/>
      <c r="G36" s="48"/>
    </row>
    <row r="37" spans="1:7" x14ac:dyDescent="0.25">
      <c r="A37" s="62" t="s">
        <v>689</v>
      </c>
      <c r="G37" s="48"/>
    </row>
    <row r="38" spans="1:7" x14ac:dyDescent="0.25">
      <c r="A38" s="42"/>
      <c r="G38" s="48"/>
    </row>
    <row r="39" spans="1:7" x14ac:dyDescent="0.25">
      <c r="A39" s="62" t="s">
        <v>232</v>
      </c>
      <c r="G39" s="48"/>
    </row>
    <row r="40" spans="1:7" x14ac:dyDescent="0.25">
      <c r="A40" s="43" t="s">
        <v>233</v>
      </c>
      <c r="B40" s="3" t="s">
        <v>127</v>
      </c>
      <c r="G40" s="48"/>
    </row>
    <row r="41" spans="1:7" x14ac:dyDescent="0.25">
      <c r="A41" s="42" t="s">
        <v>234</v>
      </c>
      <c r="G41" s="48"/>
    </row>
    <row r="42" spans="1:7" x14ac:dyDescent="0.25">
      <c r="A42" s="42" t="s">
        <v>235</v>
      </c>
      <c r="B42" s="3" t="s">
        <v>236</v>
      </c>
      <c r="C42" s="3" t="s">
        <v>236</v>
      </c>
      <c r="G42" s="48"/>
    </row>
    <row r="43" spans="1:7" x14ac:dyDescent="0.25">
      <c r="A43" s="42"/>
      <c r="B43" s="63">
        <v>45382</v>
      </c>
      <c r="C43" s="63">
        <v>45565</v>
      </c>
      <c r="G43" s="48"/>
    </row>
    <row r="44" spans="1:7" x14ac:dyDescent="0.25">
      <c r="A44" s="42" t="s">
        <v>746</v>
      </c>
      <c r="B44" s="3" t="s">
        <v>1257</v>
      </c>
      <c r="C44">
        <v>52.937199999999997</v>
      </c>
      <c r="E44" s="2"/>
      <c r="G44" s="64"/>
    </row>
    <row r="45" spans="1:7" x14ac:dyDescent="0.25">
      <c r="A45" s="42"/>
      <c r="E45" s="2"/>
      <c r="G45" s="64"/>
    </row>
    <row r="46" spans="1:7" x14ac:dyDescent="0.25">
      <c r="A46" s="42" t="s">
        <v>1258</v>
      </c>
      <c r="E46" s="2"/>
      <c r="G46" s="64"/>
    </row>
    <row r="47" spans="1:7" x14ac:dyDescent="0.25">
      <c r="A47" s="42"/>
      <c r="G47" s="48"/>
    </row>
    <row r="48" spans="1:7" x14ac:dyDescent="0.25">
      <c r="A48" s="42" t="s">
        <v>251</v>
      </c>
      <c r="B48" s="3" t="s">
        <v>127</v>
      </c>
      <c r="G48" s="48"/>
    </row>
    <row r="49" spans="1:7" x14ac:dyDescent="0.25">
      <c r="A49" s="42" t="s">
        <v>252</v>
      </c>
      <c r="B49" s="3" t="s">
        <v>127</v>
      </c>
      <c r="G49" s="48"/>
    </row>
    <row r="50" spans="1:7" ht="30" customHeight="1" x14ac:dyDescent="0.25">
      <c r="A50" s="43" t="s">
        <v>253</v>
      </c>
      <c r="B50" s="3" t="s">
        <v>127</v>
      </c>
      <c r="G50" s="48"/>
    </row>
    <row r="51" spans="1:7" ht="30" customHeight="1" x14ac:dyDescent="0.25">
      <c r="A51" s="43" t="s">
        <v>254</v>
      </c>
      <c r="B51" s="3" t="s">
        <v>127</v>
      </c>
      <c r="G51" s="48"/>
    </row>
    <row r="52" spans="1:7" x14ac:dyDescent="0.25">
      <c r="A52" s="42" t="s">
        <v>1259</v>
      </c>
      <c r="B52" s="65">
        <v>0.5544</v>
      </c>
      <c r="G52" s="48"/>
    </row>
    <row r="53" spans="1:7" ht="30" customHeight="1" x14ac:dyDescent="0.25">
      <c r="A53" s="43" t="s">
        <v>256</v>
      </c>
      <c r="B53" s="3" t="s">
        <v>127</v>
      </c>
      <c r="G53" s="48"/>
    </row>
    <row r="54" spans="1:7" ht="30" customHeight="1" x14ac:dyDescent="0.25">
      <c r="A54" s="43" t="s">
        <v>257</v>
      </c>
      <c r="B54" s="3" t="s">
        <v>127</v>
      </c>
      <c r="G54" s="48"/>
    </row>
    <row r="55" spans="1:7" ht="30" customHeight="1" x14ac:dyDescent="0.25">
      <c r="A55" s="43" t="s">
        <v>258</v>
      </c>
      <c r="B55" s="3" t="s">
        <v>127</v>
      </c>
      <c r="G55" s="48"/>
    </row>
    <row r="56" spans="1:7" x14ac:dyDescent="0.25">
      <c r="A56" s="42" t="s">
        <v>259</v>
      </c>
      <c r="B56" s="3" t="s">
        <v>127</v>
      </c>
      <c r="G56" s="48"/>
    </row>
    <row r="57" spans="1:7" ht="15.75" customHeight="1" thickBot="1" x14ac:dyDescent="0.3">
      <c r="A57" s="66" t="s">
        <v>260</v>
      </c>
      <c r="B57" s="67" t="s">
        <v>127</v>
      </c>
      <c r="C57" s="68"/>
      <c r="D57" s="68"/>
      <c r="E57" s="68"/>
      <c r="F57" s="68"/>
      <c r="G57" s="69"/>
    </row>
    <row r="59" spans="1:7" ht="69.95" customHeight="1" x14ac:dyDescent="0.25">
      <c r="A59" s="128" t="s">
        <v>261</v>
      </c>
      <c r="B59" s="128" t="s">
        <v>262</v>
      </c>
      <c r="C59" s="128" t="s">
        <v>5</v>
      </c>
      <c r="D59" s="128" t="s">
        <v>6</v>
      </c>
    </row>
    <row r="60" spans="1:7" ht="69.95" customHeight="1" x14ac:dyDescent="0.25">
      <c r="A60" s="128" t="s">
        <v>2364</v>
      </c>
      <c r="B60" s="128"/>
      <c r="C60" s="128" t="s">
        <v>81</v>
      </c>
      <c r="D60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9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2365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2366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1273</v>
      </c>
      <c r="B10" s="18" t="s">
        <v>1274</v>
      </c>
      <c r="C10" s="18" t="s">
        <v>1275</v>
      </c>
      <c r="D10" s="7">
        <v>65394</v>
      </c>
      <c r="E10" s="8">
        <v>335.24</v>
      </c>
      <c r="F10" s="9">
        <v>4.2799999999999998E-2</v>
      </c>
      <c r="G10" s="56"/>
    </row>
    <row r="11" spans="1:8" x14ac:dyDescent="0.25">
      <c r="A11" s="41" t="s">
        <v>1290</v>
      </c>
      <c r="B11" s="18" t="s">
        <v>1291</v>
      </c>
      <c r="C11" s="18" t="s">
        <v>1292</v>
      </c>
      <c r="D11" s="7">
        <v>7328</v>
      </c>
      <c r="E11" s="8">
        <v>323.95</v>
      </c>
      <c r="F11" s="9">
        <v>4.1399999999999999E-2</v>
      </c>
      <c r="G11" s="56"/>
    </row>
    <row r="12" spans="1:8" x14ac:dyDescent="0.25">
      <c r="A12" s="41" t="s">
        <v>1278</v>
      </c>
      <c r="B12" s="18" t="s">
        <v>1279</v>
      </c>
      <c r="C12" s="18" t="s">
        <v>1280</v>
      </c>
      <c r="D12" s="7">
        <v>6672</v>
      </c>
      <c r="E12" s="8">
        <v>319.42</v>
      </c>
      <c r="F12" s="9">
        <v>4.0800000000000003E-2</v>
      </c>
      <c r="G12" s="56"/>
    </row>
    <row r="13" spans="1:8" x14ac:dyDescent="0.25">
      <c r="A13" s="41" t="s">
        <v>1349</v>
      </c>
      <c r="B13" s="18" t="s">
        <v>1350</v>
      </c>
      <c r="C13" s="18" t="s">
        <v>1203</v>
      </c>
      <c r="D13" s="7">
        <v>65127</v>
      </c>
      <c r="E13" s="8">
        <v>314.3</v>
      </c>
      <c r="F13" s="9">
        <v>4.0099999999999997E-2</v>
      </c>
      <c r="G13" s="56"/>
    </row>
    <row r="14" spans="1:8" x14ac:dyDescent="0.25">
      <c r="A14" s="41" t="s">
        <v>1302</v>
      </c>
      <c r="B14" s="18" t="s">
        <v>1303</v>
      </c>
      <c r="C14" s="18" t="s">
        <v>1283</v>
      </c>
      <c r="D14" s="7">
        <v>56097</v>
      </c>
      <c r="E14" s="8">
        <v>273.77999999999997</v>
      </c>
      <c r="F14" s="9">
        <v>3.5000000000000003E-2</v>
      </c>
      <c r="G14" s="56"/>
    </row>
    <row r="15" spans="1:8" x14ac:dyDescent="0.25">
      <c r="A15" s="41" t="s">
        <v>1281</v>
      </c>
      <c r="B15" s="18" t="s">
        <v>1282</v>
      </c>
      <c r="C15" s="18" t="s">
        <v>1283</v>
      </c>
      <c r="D15" s="7">
        <v>48124</v>
      </c>
      <c r="E15" s="8">
        <v>266.85000000000002</v>
      </c>
      <c r="F15" s="9">
        <v>3.4099999999999998E-2</v>
      </c>
      <c r="G15" s="56"/>
    </row>
    <row r="16" spans="1:8" x14ac:dyDescent="0.25">
      <c r="A16" s="41" t="s">
        <v>1446</v>
      </c>
      <c r="B16" s="18" t="s">
        <v>1447</v>
      </c>
      <c r="C16" s="18" t="s">
        <v>1180</v>
      </c>
      <c r="D16" s="7">
        <v>4898</v>
      </c>
      <c r="E16" s="8">
        <v>266.62</v>
      </c>
      <c r="F16" s="9">
        <v>3.4099999999999998E-2</v>
      </c>
      <c r="G16" s="56"/>
    </row>
    <row r="17" spans="1:7" x14ac:dyDescent="0.25">
      <c r="A17" s="41" t="s">
        <v>1367</v>
      </c>
      <c r="B17" s="18" t="s">
        <v>1368</v>
      </c>
      <c r="C17" s="18" t="s">
        <v>1208</v>
      </c>
      <c r="D17" s="7">
        <v>144509</v>
      </c>
      <c r="E17" s="8">
        <v>260.33</v>
      </c>
      <c r="F17" s="9">
        <v>3.32E-2</v>
      </c>
      <c r="G17" s="56"/>
    </row>
    <row r="18" spans="1:7" x14ac:dyDescent="0.25">
      <c r="A18" s="41" t="s">
        <v>1375</v>
      </c>
      <c r="B18" s="18" t="s">
        <v>1376</v>
      </c>
      <c r="C18" s="18" t="s">
        <v>1283</v>
      </c>
      <c r="D18" s="7">
        <v>16079</v>
      </c>
      <c r="E18" s="8">
        <v>258.55</v>
      </c>
      <c r="F18" s="9">
        <v>3.3000000000000002E-2</v>
      </c>
      <c r="G18" s="56"/>
    </row>
    <row r="19" spans="1:7" x14ac:dyDescent="0.25">
      <c r="A19" s="41" t="s">
        <v>1216</v>
      </c>
      <c r="B19" s="18" t="s">
        <v>1217</v>
      </c>
      <c r="C19" s="18" t="s">
        <v>1186</v>
      </c>
      <c r="D19" s="7">
        <v>9067</v>
      </c>
      <c r="E19" s="8">
        <v>257.49</v>
      </c>
      <c r="F19" s="9">
        <v>3.2899999999999999E-2</v>
      </c>
      <c r="G19" s="56"/>
    </row>
    <row r="20" spans="1:7" x14ac:dyDescent="0.25">
      <c r="A20" s="41" t="s">
        <v>1468</v>
      </c>
      <c r="B20" s="18" t="s">
        <v>1469</v>
      </c>
      <c r="C20" s="18" t="s">
        <v>1470</v>
      </c>
      <c r="D20" s="7">
        <v>104153</v>
      </c>
      <c r="E20" s="8">
        <v>250.27</v>
      </c>
      <c r="F20" s="9">
        <v>3.2000000000000001E-2</v>
      </c>
      <c r="G20" s="56"/>
    </row>
    <row r="21" spans="1:7" x14ac:dyDescent="0.25">
      <c r="A21" s="41" t="s">
        <v>1229</v>
      </c>
      <c r="B21" s="18" t="s">
        <v>1230</v>
      </c>
      <c r="C21" s="18" t="s">
        <v>1231</v>
      </c>
      <c r="D21" s="7">
        <v>3407</v>
      </c>
      <c r="E21" s="8">
        <v>247.01</v>
      </c>
      <c r="F21" s="9">
        <v>3.15E-2</v>
      </c>
      <c r="G21" s="56"/>
    </row>
    <row r="22" spans="1:7" x14ac:dyDescent="0.25">
      <c r="A22" s="41" t="s">
        <v>1929</v>
      </c>
      <c r="B22" s="18" t="s">
        <v>1930</v>
      </c>
      <c r="C22" s="18" t="s">
        <v>1329</v>
      </c>
      <c r="D22" s="7">
        <v>3008</v>
      </c>
      <c r="E22" s="8">
        <v>243.67</v>
      </c>
      <c r="F22" s="9">
        <v>3.1099999999999999E-2</v>
      </c>
      <c r="G22" s="56"/>
    </row>
    <row r="23" spans="1:7" x14ac:dyDescent="0.25">
      <c r="A23" s="41" t="s">
        <v>1517</v>
      </c>
      <c r="B23" s="18" t="s">
        <v>1518</v>
      </c>
      <c r="C23" s="18" t="s">
        <v>1246</v>
      </c>
      <c r="D23" s="7">
        <v>107692</v>
      </c>
      <c r="E23" s="8">
        <v>227.65</v>
      </c>
      <c r="F23" s="9">
        <v>2.9100000000000001E-2</v>
      </c>
      <c r="G23" s="56"/>
    </row>
    <row r="24" spans="1:7" x14ac:dyDescent="0.25">
      <c r="A24" s="41" t="s">
        <v>1434</v>
      </c>
      <c r="B24" s="18" t="s">
        <v>1435</v>
      </c>
      <c r="C24" s="18" t="s">
        <v>1267</v>
      </c>
      <c r="D24" s="7">
        <v>3565</v>
      </c>
      <c r="E24" s="8">
        <v>222.61</v>
      </c>
      <c r="F24" s="9">
        <v>2.8400000000000002E-2</v>
      </c>
      <c r="G24" s="56"/>
    </row>
    <row r="25" spans="1:7" x14ac:dyDescent="0.25">
      <c r="A25" s="41" t="s">
        <v>1325</v>
      </c>
      <c r="B25" s="18" t="s">
        <v>1326</v>
      </c>
      <c r="C25" s="18" t="s">
        <v>1319</v>
      </c>
      <c r="D25" s="7">
        <v>24725</v>
      </c>
      <c r="E25" s="8">
        <v>221.33</v>
      </c>
      <c r="F25" s="9">
        <v>2.8299999999999999E-2</v>
      </c>
      <c r="G25" s="56"/>
    </row>
    <row r="26" spans="1:7" x14ac:dyDescent="0.25">
      <c r="A26" s="41" t="s">
        <v>1907</v>
      </c>
      <c r="B26" s="18" t="s">
        <v>1908</v>
      </c>
      <c r="C26" s="18" t="s">
        <v>1197</v>
      </c>
      <c r="D26" s="7">
        <v>14517</v>
      </c>
      <c r="E26" s="8">
        <v>202.28</v>
      </c>
      <c r="F26" s="9">
        <v>2.58E-2</v>
      </c>
      <c r="G26" s="56"/>
    </row>
    <row r="27" spans="1:7" x14ac:dyDescent="0.25">
      <c r="A27" s="41" t="s">
        <v>1224</v>
      </c>
      <c r="B27" s="18" t="s">
        <v>1225</v>
      </c>
      <c r="C27" s="18" t="s">
        <v>1226</v>
      </c>
      <c r="D27" s="7">
        <v>9178</v>
      </c>
      <c r="E27" s="8">
        <v>199.57</v>
      </c>
      <c r="F27" s="9">
        <v>2.5499999999999998E-2</v>
      </c>
      <c r="G27" s="56"/>
    </row>
    <row r="28" spans="1:7" x14ac:dyDescent="0.25">
      <c r="A28" s="41" t="s">
        <v>1507</v>
      </c>
      <c r="B28" s="18" t="s">
        <v>1508</v>
      </c>
      <c r="C28" s="18" t="s">
        <v>1362</v>
      </c>
      <c r="D28" s="7">
        <v>5901</v>
      </c>
      <c r="E28" s="8">
        <v>198.24</v>
      </c>
      <c r="F28" s="9">
        <v>2.53E-2</v>
      </c>
      <c r="G28" s="56"/>
    </row>
    <row r="29" spans="1:7" x14ac:dyDescent="0.25">
      <c r="A29" s="41" t="s">
        <v>1473</v>
      </c>
      <c r="B29" s="18" t="s">
        <v>1474</v>
      </c>
      <c r="C29" s="18" t="s">
        <v>1220</v>
      </c>
      <c r="D29" s="7">
        <v>9755</v>
      </c>
      <c r="E29" s="8">
        <v>196.36</v>
      </c>
      <c r="F29" s="9">
        <v>2.5100000000000001E-2</v>
      </c>
      <c r="G29" s="56"/>
    </row>
    <row r="30" spans="1:7" x14ac:dyDescent="0.25">
      <c r="A30" s="41" t="s">
        <v>1392</v>
      </c>
      <c r="B30" s="18" t="s">
        <v>1393</v>
      </c>
      <c r="C30" s="18" t="s">
        <v>1394</v>
      </c>
      <c r="D30" s="7">
        <v>11378</v>
      </c>
      <c r="E30" s="8">
        <v>180.9</v>
      </c>
      <c r="F30" s="9">
        <v>2.3099999999999999E-2</v>
      </c>
      <c r="G30" s="56"/>
    </row>
    <row r="31" spans="1:7" x14ac:dyDescent="0.25">
      <c r="A31" s="41" t="s">
        <v>1288</v>
      </c>
      <c r="B31" s="18" t="s">
        <v>1289</v>
      </c>
      <c r="C31" s="18" t="s">
        <v>1189</v>
      </c>
      <c r="D31" s="7">
        <v>71867</v>
      </c>
      <c r="E31" s="8">
        <v>178.09</v>
      </c>
      <c r="F31" s="9">
        <v>2.2700000000000001E-2</v>
      </c>
      <c r="G31" s="56"/>
    </row>
    <row r="32" spans="1:7" x14ac:dyDescent="0.25">
      <c r="A32" s="41" t="s">
        <v>1436</v>
      </c>
      <c r="B32" s="18" t="s">
        <v>1437</v>
      </c>
      <c r="C32" s="18" t="s">
        <v>1231</v>
      </c>
      <c r="D32" s="7">
        <v>2020</v>
      </c>
      <c r="E32" s="8">
        <v>162.71</v>
      </c>
      <c r="F32" s="9">
        <v>2.0799999999999999E-2</v>
      </c>
      <c r="G32" s="56"/>
    </row>
    <row r="33" spans="1:7" x14ac:dyDescent="0.25">
      <c r="A33" s="41" t="s">
        <v>1780</v>
      </c>
      <c r="B33" s="18" t="s">
        <v>1781</v>
      </c>
      <c r="C33" s="18" t="s">
        <v>1329</v>
      </c>
      <c r="D33" s="7">
        <v>56218</v>
      </c>
      <c r="E33" s="8">
        <v>153.63999999999999</v>
      </c>
      <c r="F33" s="9">
        <v>1.9599999999999999E-2</v>
      </c>
      <c r="G33" s="56"/>
    </row>
    <row r="34" spans="1:7" x14ac:dyDescent="0.25">
      <c r="A34" s="41" t="s">
        <v>1432</v>
      </c>
      <c r="B34" s="18" t="s">
        <v>1433</v>
      </c>
      <c r="C34" s="18" t="s">
        <v>1306</v>
      </c>
      <c r="D34" s="7">
        <v>14634</v>
      </c>
      <c r="E34" s="8">
        <v>152.13999999999999</v>
      </c>
      <c r="F34" s="9">
        <v>1.9400000000000001E-2</v>
      </c>
      <c r="G34" s="56"/>
    </row>
    <row r="35" spans="1:7" x14ac:dyDescent="0.25">
      <c r="A35" s="41" t="s">
        <v>1403</v>
      </c>
      <c r="B35" s="18" t="s">
        <v>1404</v>
      </c>
      <c r="C35" s="18" t="s">
        <v>1211</v>
      </c>
      <c r="D35" s="7">
        <v>23261</v>
      </c>
      <c r="E35" s="8">
        <v>147.13999999999999</v>
      </c>
      <c r="F35" s="9">
        <v>1.8800000000000001E-2</v>
      </c>
      <c r="G35" s="56"/>
    </row>
    <row r="36" spans="1:7" x14ac:dyDescent="0.25">
      <c r="A36" s="41" t="s">
        <v>1330</v>
      </c>
      <c r="B36" s="18" t="s">
        <v>1331</v>
      </c>
      <c r="C36" s="18" t="s">
        <v>1189</v>
      </c>
      <c r="D36" s="7">
        <v>129900</v>
      </c>
      <c r="E36" s="8">
        <v>144.62</v>
      </c>
      <c r="F36" s="9">
        <v>1.8499999999999999E-2</v>
      </c>
      <c r="G36" s="56"/>
    </row>
    <row r="37" spans="1:7" x14ac:dyDescent="0.25">
      <c r="A37" s="41" t="s">
        <v>1776</v>
      </c>
      <c r="B37" s="18" t="s">
        <v>1777</v>
      </c>
      <c r="C37" s="18" t="s">
        <v>1197</v>
      </c>
      <c r="D37" s="7">
        <v>22758</v>
      </c>
      <c r="E37" s="8">
        <v>142.28</v>
      </c>
      <c r="F37" s="9">
        <v>1.8200000000000001E-2</v>
      </c>
      <c r="G37" s="56"/>
    </row>
    <row r="38" spans="1:7" x14ac:dyDescent="0.25">
      <c r="A38" s="41" t="s">
        <v>1381</v>
      </c>
      <c r="B38" s="18" t="s">
        <v>1382</v>
      </c>
      <c r="C38" s="18" t="s">
        <v>1231</v>
      </c>
      <c r="D38" s="7">
        <v>49557</v>
      </c>
      <c r="E38" s="8">
        <v>138.61000000000001</v>
      </c>
      <c r="F38" s="9">
        <v>1.77E-2</v>
      </c>
      <c r="G38" s="56"/>
    </row>
    <row r="39" spans="1:7" x14ac:dyDescent="0.25">
      <c r="A39" s="41" t="s">
        <v>1481</v>
      </c>
      <c r="B39" s="18" t="s">
        <v>1482</v>
      </c>
      <c r="C39" s="18" t="s">
        <v>1211</v>
      </c>
      <c r="D39" s="7">
        <v>519</v>
      </c>
      <c r="E39" s="8">
        <v>136.54</v>
      </c>
      <c r="F39" s="9">
        <v>1.7399999999999999E-2</v>
      </c>
      <c r="G39" s="56"/>
    </row>
    <row r="40" spans="1:7" x14ac:dyDescent="0.25">
      <c r="A40" s="41" t="s">
        <v>1244</v>
      </c>
      <c r="B40" s="18" t="s">
        <v>1245</v>
      </c>
      <c r="C40" s="18" t="s">
        <v>1246</v>
      </c>
      <c r="D40" s="7">
        <v>334</v>
      </c>
      <c r="E40" s="8">
        <v>125.85</v>
      </c>
      <c r="F40" s="9">
        <v>1.61E-2</v>
      </c>
      <c r="G40" s="56"/>
    </row>
    <row r="41" spans="1:7" x14ac:dyDescent="0.25">
      <c r="A41" s="41" t="s">
        <v>1313</v>
      </c>
      <c r="B41" s="18" t="s">
        <v>1314</v>
      </c>
      <c r="C41" s="18" t="s">
        <v>1189</v>
      </c>
      <c r="D41" s="7">
        <v>114238</v>
      </c>
      <c r="E41" s="8">
        <v>122.47</v>
      </c>
      <c r="F41" s="9">
        <v>1.5599999999999999E-2</v>
      </c>
      <c r="G41" s="56"/>
    </row>
    <row r="42" spans="1:7" x14ac:dyDescent="0.25">
      <c r="A42" s="41" t="s">
        <v>1250</v>
      </c>
      <c r="B42" s="18" t="s">
        <v>1251</v>
      </c>
      <c r="C42" s="18" t="s">
        <v>1180</v>
      </c>
      <c r="D42" s="7">
        <v>3562</v>
      </c>
      <c r="E42" s="8">
        <v>120.99</v>
      </c>
      <c r="F42" s="9">
        <v>1.55E-2</v>
      </c>
      <c r="G42" s="56"/>
    </row>
    <row r="43" spans="1:7" x14ac:dyDescent="0.25">
      <c r="A43" s="41" t="s">
        <v>1475</v>
      </c>
      <c r="B43" s="18" t="s">
        <v>1476</v>
      </c>
      <c r="C43" s="18" t="s">
        <v>1226</v>
      </c>
      <c r="D43" s="7">
        <v>14965</v>
      </c>
      <c r="E43" s="8">
        <v>116.75</v>
      </c>
      <c r="F43" s="9">
        <v>1.49E-2</v>
      </c>
      <c r="G43" s="56"/>
    </row>
    <row r="44" spans="1:7" x14ac:dyDescent="0.25">
      <c r="A44" s="41" t="s">
        <v>1389</v>
      </c>
      <c r="B44" s="18" t="s">
        <v>1390</v>
      </c>
      <c r="C44" s="18" t="s">
        <v>1391</v>
      </c>
      <c r="D44" s="7">
        <v>11621</v>
      </c>
      <c r="E44" s="8">
        <v>107.91</v>
      </c>
      <c r="F44" s="9">
        <v>1.38E-2</v>
      </c>
      <c r="G44" s="56"/>
    </row>
    <row r="45" spans="1:7" x14ac:dyDescent="0.25">
      <c r="A45" s="41" t="s">
        <v>1966</v>
      </c>
      <c r="B45" s="18" t="s">
        <v>1967</v>
      </c>
      <c r="C45" s="18" t="s">
        <v>1283</v>
      </c>
      <c r="D45" s="7">
        <v>29605</v>
      </c>
      <c r="E45" s="8">
        <v>103.8</v>
      </c>
      <c r="F45" s="9">
        <v>1.3299999999999999E-2</v>
      </c>
      <c r="G45" s="56"/>
    </row>
    <row r="46" spans="1:7" x14ac:dyDescent="0.25">
      <c r="A46" s="41" t="s">
        <v>1254</v>
      </c>
      <c r="B46" s="18" t="s">
        <v>1255</v>
      </c>
      <c r="C46" s="18" t="s">
        <v>1180</v>
      </c>
      <c r="D46" s="7">
        <v>9643</v>
      </c>
      <c r="E46" s="8">
        <v>103.04</v>
      </c>
      <c r="F46" s="9">
        <v>1.32E-2</v>
      </c>
      <c r="G46" s="56"/>
    </row>
    <row r="47" spans="1:7" x14ac:dyDescent="0.25">
      <c r="A47" s="41" t="s">
        <v>1768</v>
      </c>
      <c r="B47" s="18" t="s">
        <v>1769</v>
      </c>
      <c r="C47" s="18" t="s">
        <v>1329</v>
      </c>
      <c r="D47" s="7">
        <v>1334</v>
      </c>
      <c r="E47" s="8">
        <v>67.98</v>
      </c>
      <c r="F47" s="9">
        <v>8.6999999999999994E-3</v>
      </c>
      <c r="G47" s="56"/>
    </row>
    <row r="48" spans="1:7" x14ac:dyDescent="0.25">
      <c r="A48" s="41" t="s">
        <v>1786</v>
      </c>
      <c r="B48" s="18" t="s">
        <v>1787</v>
      </c>
      <c r="C48" s="18" t="s">
        <v>1394</v>
      </c>
      <c r="D48" s="7">
        <v>10888</v>
      </c>
      <c r="E48" s="8">
        <v>66.010000000000005</v>
      </c>
      <c r="F48" s="9">
        <v>8.3999999999999995E-3</v>
      </c>
      <c r="G48" s="56"/>
    </row>
    <row r="49" spans="1:7" x14ac:dyDescent="0.25">
      <c r="A49" s="41" t="s">
        <v>2141</v>
      </c>
      <c r="B49" s="18" t="s">
        <v>2142</v>
      </c>
      <c r="C49" s="18" t="s">
        <v>1203</v>
      </c>
      <c r="D49" s="7">
        <v>3252</v>
      </c>
      <c r="E49" s="8">
        <v>61.88</v>
      </c>
      <c r="F49" s="9">
        <v>7.9000000000000008E-3</v>
      </c>
      <c r="G49" s="56"/>
    </row>
    <row r="50" spans="1:7" x14ac:dyDescent="0.25">
      <c r="A50" s="41" t="s">
        <v>2159</v>
      </c>
      <c r="B50" s="18" t="s">
        <v>2160</v>
      </c>
      <c r="C50" s="18" t="s">
        <v>1203</v>
      </c>
      <c r="D50" s="7">
        <v>7879</v>
      </c>
      <c r="E50" s="8">
        <v>51.7</v>
      </c>
      <c r="F50" s="9">
        <v>6.6E-3</v>
      </c>
      <c r="G50" s="56"/>
    </row>
    <row r="51" spans="1:7" x14ac:dyDescent="0.25">
      <c r="A51" s="41" t="s">
        <v>2185</v>
      </c>
      <c r="B51" s="18" t="s">
        <v>2186</v>
      </c>
      <c r="C51" s="18" t="s">
        <v>1283</v>
      </c>
      <c r="D51" s="7">
        <v>390</v>
      </c>
      <c r="E51" s="8">
        <v>40.93</v>
      </c>
      <c r="F51" s="9">
        <v>5.1999999999999998E-3</v>
      </c>
      <c r="G51" s="56"/>
    </row>
    <row r="52" spans="1:7" x14ac:dyDescent="0.25">
      <c r="A52" s="41" t="s">
        <v>1870</v>
      </c>
      <c r="B52" s="18" t="s">
        <v>1871</v>
      </c>
      <c r="C52" s="18" t="s">
        <v>1203</v>
      </c>
      <c r="D52" s="7">
        <v>4873</v>
      </c>
      <c r="E52" s="8">
        <v>35.72</v>
      </c>
      <c r="F52" s="9">
        <v>4.5999999999999999E-3</v>
      </c>
      <c r="G52" s="56"/>
    </row>
    <row r="53" spans="1:7" x14ac:dyDescent="0.25">
      <c r="A53" s="41" t="s">
        <v>2200</v>
      </c>
      <c r="B53" s="18" t="s">
        <v>2201</v>
      </c>
      <c r="C53" s="18" t="s">
        <v>1203</v>
      </c>
      <c r="D53" s="7">
        <v>3300</v>
      </c>
      <c r="E53" s="8">
        <v>33.32</v>
      </c>
      <c r="F53" s="9">
        <v>4.3E-3</v>
      </c>
      <c r="G53" s="56"/>
    </row>
    <row r="54" spans="1:7" x14ac:dyDescent="0.25">
      <c r="A54" s="41" t="s">
        <v>2204</v>
      </c>
      <c r="B54" s="18" t="s">
        <v>2205</v>
      </c>
      <c r="C54" s="18" t="s">
        <v>1319</v>
      </c>
      <c r="D54" s="7">
        <v>2576</v>
      </c>
      <c r="E54" s="8">
        <v>31.8</v>
      </c>
      <c r="F54" s="9">
        <v>4.1000000000000003E-3</v>
      </c>
      <c r="G54" s="56"/>
    </row>
    <row r="55" spans="1:7" x14ac:dyDescent="0.25">
      <c r="A55" s="41" t="s">
        <v>2212</v>
      </c>
      <c r="B55" s="18" t="s">
        <v>2213</v>
      </c>
      <c r="C55" s="18" t="s">
        <v>1203</v>
      </c>
      <c r="D55" s="7">
        <v>28387</v>
      </c>
      <c r="E55" s="8">
        <v>26.95</v>
      </c>
      <c r="F55" s="9">
        <v>3.3999999999999998E-3</v>
      </c>
      <c r="G55" s="56"/>
    </row>
    <row r="56" spans="1:7" x14ac:dyDescent="0.25">
      <c r="A56" s="41" t="s">
        <v>2216</v>
      </c>
      <c r="B56" s="18" t="s">
        <v>2217</v>
      </c>
      <c r="C56" s="18" t="s">
        <v>1283</v>
      </c>
      <c r="D56" s="7">
        <v>16103</v>
      </c>
      <c r="E56" s="8">
        <v>25.56</v>
      </c>
      <c r="F56" s="9">
        <v>3.3E-3</v>
      </c>
      <c r="G56" s="56"/>
    </row>
    <row r="57" spans="1:7" x14ac:dyDescent="0.25">
      <c r="A57" s="41" t="s">
        <v>1974</v>
      </c>
      <c r="B57" s="18" t="s">
        <v>1975</v>
      </c>
      <c r="C57" s="18" t="s">
        <v>1189</v>
      </c>
      <c r="D57" s="7">
        <v>17466</v>
      </c>
      <c r="E57" s="8">
        <v>21.44</v>
      </c>
      <c r="F57" s="9">
        <v>2.7000000000000001E-3</v>
      </c>
      <c r="G57" s="56"/>
    </row>
    <row r="58" spans="1:7" x14ac:dyDescent="0.25">
      <c r="A58" s="41" t="s">
        <v>2224</v>
      </c>
      <c r="B58" s="18" t="s">
        <v>2225</v>
      </c>
      <c r="C58" s="18" t="s">
        <v>1226</v>
      </c>
      <c r="D58" s="7">
        <v>2001</v>
      </c>
      <c r="E58" s="8">
        <v>20.149999999999999</v>
      </c>
      <c r="F58" s="9">
        <v>2.5999999999999999E-3</v>
      </c>
      <c r="G58" s="56"/>
    </row>
    <row r="59" spans="1:7" x14ac:dyDescent="0.25">
      <c r="A59" s="41" t="s">
        <v>2228</v>
      </c>
      <c r="B59" s="18" t="s">
        <v>2229</v>
      </c>
      <c r="C59" s="18" t="s">
        <v>1470</v>
      </c>
      <c r="D59" s="7">
        <v>2499</v>
      </c>
      <c r="E59" s="8">
        <v>19.649999999999999</v>
      </c>
      <c r="F59" s="9">
        <v>2.5000000000000001E-3</v>
      </c>
      <c r="G59" s="56"/>
    </row>
    <row r="60" spans="1:7" x14ac:dyDescent="0.25">
      <c r="A60" s="57" t="s">
        <v>130</v>
      </c>
      <c r="B60" s="19"/>
      <c r="C60" s="19"/>
      <c r="D60" s="10"/>
      <c r="E60" s="21">
        <v>7926.09</v>
      </c>
      <c r="F60" s="22">
        <v>1.0124</v>
      </c>
      <c r="G60" s="58"/>
    </row>
    <row r="61" spans="1:7" x14ac:dyDescent="0.25">
      <c r="A61" s="57" t="s">
        <v>1256</v>
      </c>
      <c r="B61" s="18"/>
      <c r="C61" s="18"/>
      <c r="D61" s="7"/>
      <c r="E61" s="8"/>
      <c r="F61" s="9"/>
      <c r="G61" s="56"/>
    </row>
    <row r="62" spans="1:7" x14ac:dyDescent="0.25">
      <c r="A62" s="57" t="s">
        <v>130</v>
      </c>
      <c r="B62" s="18"/>
      <c r="C62" s="18"/>
      <c r="D62" s="7"/>
      <c r="E62" s="23" t="s">
        <v>127</v>
      </c>
      <c r="F62" s="24" t="s">
        <v>127</v>
      </c>
      <c r="G62" s="56"/>
    </row>
    <row r="63" spans="1:7" x14ac:dyDescent="0.25">
      <c r="A63" s="59" t="s">
        <v>142</v>
      </c>
      <c r="B63" s="38"/>
      <c r="C63" s="38"/>
      <c r="D63" s="39"/>
      <c r="E63" s="15">
        <v>7926.09</v>
      </c>
      <c r="F63" s="16">
        <v>1.0124</v>
      </c>
      <c r="G63" s="58"/>
    </row>
    <row r="64" spans="1:7" x14ac:dyDescent="0.25">
      <c r="A64" s="41"/>
      <c r="B64" s="18"/>
      <c r="C64" s="18"/>
      <c r="D64" s="7"/>
      <c r="E64" s="8"/>
      <c r="F64" s="9"/>
      <c r="G64" s="56"/>
    </row>
    <row r="65" spans="1:7" x14ac:dyDescent="0.25">
      <c r="A65" s="41"/>
      <c r="B65" s="18"/>
      <c r="C65" s="18"/>
      <c r="D65" s="7"/>
      <c r="E65" s="8"/>
      <c r="F65" s="9"/>
      <c r="G65" s="56"/>
    </row>
    <row r="66" spans="1:7" x14ac:dyDescent="0.25">
      <c r="A66" s="57" t="s">
        <v>216</v>
      </c>
      <c r="B66" s="18"/>
      <c r="C66" s="18"/>
      <c r="D66" s="7"/>
      <c r="E66" s="8"/>
      <c r="F66" s="9"/>
      <c r="G66" s="56"/>
    </row>
    <row r="67" spans="1:7" x14ac:dyDescent="0.25">
      <c r="A67" s="41" t="s">
        <v>217</v>
      </c>
      <c r="B67" s="18"/>
      <c r="C67" s="18"/>
      <c r="D67" s="7"/>
      <c r="E67" s="8">
        <v>153.97</v>
      </c>
      <c r="F67" s="9">
        <v>1.9699999999999999E-2</v>
      </c>
      <c r="G67" s="56">
        <v>6.6513000000000003E-2</v>
      </c>
    </row>
    <row r="68" spans="1:7" x14ac:dyDescent="0.25">
      <c r="A68" s="57" t="s">
        <v>130</v>
      </c>
      <c r="B68" s="19"/>
      <c r="C68" s="19"/>
      <c r="D68" s="10"/>
      <c r="E68" s="21">
        <v>153.97</v>
      </c>
      <c r="F68" s="22">
        <v>1.9699999999999999E-2</v>
      </c>
      <c r="G68" s="58"/>
    </row>
    <row r="69" spans="1:7" x14ac:dyDescent="0.25">
      <c r="A69" s="41"/>
      <c r="B69" s="18"/>
      <c r="C69" s="18"/>
      <c r="D69" s="7"/>
      <c r="E69" s="8"/>
      <c r="F69" s="9"/>
      <c r="G69" s="56"/>
    </row>
    <row r="70" spans="1:7" x14ac:dyDescent="0.25">
      <c r="A70" s="59" t="s">
        <v>142</v>
      </c>
      <c r="B70" s="38"/>
      <c r="C70" s="38"/>
      <c r="D70" s="39"/>
      <c r="E70" s="21">
        <v>153.97</v>
      </c>
      <c r="F70" s="22">
        <v>1.9699999999999999E-2</v>
      </c>
      <c r="G70" s="58"/>
    </row>
    <row r="71" spans="1:7" x14ac:dyDescent="0.25">
      <c r="A71" s="41" t="s">
        <v>218</v>
      </c>
      <c r="B71" s="18"/>
      <c r="C71" s="18"/>
      <c r="D71" s="7"/>
      <c r="E71" s="8">
        <v>2.80579E-2</v>
      </c>
      <c r="F71" s="31" t="s">
        <v>895</v>
      </c>
      <c r="G71" s="56"/>
    </row>
    <row r="72" spans="1:7" x14ac:dyDescent="0.25">
      <c r="A72" s="41" t="s">
        <v>219</v>
      </c>
      <c r="B72" s="18"/>
      <c r="C72" s="18"/>
      <c r="D72" s="7"/>
      <c r="E72" s="12">
        <v>-250.2980579</v>
      </c>
      <c r="F72" s="13">
        <v>-3.2103E-2</v>
      </c>
      <c r="G72" s="56">
        <v>6.6513000000000003E-2</v>
      </c>
    </row>
    <row r="73" spans="1:7" x14ac:dyDescent="0.25">
      <c r="A73" s="60" t="s">
        <v>220</v>
      </c>
      <c r="B73" s="20"/>
      <c r="C73" s="20"/>
      <c r="D73" s="14"/>
      <c r="E73" s="15">
        <v>7829.79</v>
      </c>
      <c r="F73" s="16">
        <v>1</v>
      </c>
      <c r="G73" s="61"/>
    </row>
    <row r="74" spans="1:7" x14ac:dyDescent="0.25">
      <c r="A74" s="42"/>
      <c r="G74" s="48"/>
    </row>
    <row r="75" spans="1:7" x14ac:dyDescent="0.25">
      <c r="A75" s="62" t="s">
        <v>689</v>
      </c>
      <c r="G75" s="48"/>
    </row>
    <row r="76" spans="1:7" x14ac:dyDescent="0.25">
      <c r="A76" s="42"/>
      <c r="G76" s="48"/>
    </row>
    <row r="77" spans="1:7" x14ac:dyDescent="0.25">
      <c r="A77" s="62" t="s">
        <v>232</v>
      </c>
      <c r="G77" s="48"/>
    </row>
    <row r="78" spans="1:7" x14ac:dyDescent="0.25">
      <c r="A78" s="43" t="s">
        <v>233</v>
      </c>
      <c r="B78" s="3" t="s">
        <v>127</v>
      </c>
      <c r="G78" s="48"/>
    </row>
    <row r="79" spans="1:7" x14ac:dyDescent="0.25">
      <c r="A79" s="42" t="s">
        <v>234</v>
      </c>
      <c r="G79" s="48"/>
    </row>
    <row r="80" spans="1:7" x14ac:dyDescent="0.25">
      <c r="A80" s="42" t="s">
        <v>235</v>
      </c>
      <c r="B80" s="3" t="s">
        <v>236</v>
      </c>
      <c r="C80" s="3" t="s">
        <v>236</v>
      </c>
      <c r="G80" s="48"/>
    </row>
    <row r="81" spans="1:7" x14ac:dyDescent="0.25">
      <c r="A81" s="42"/>
      <c r="B81" s="63">
        <v>45382</v>
      </c>
      <c r="C81" s="63">
        <v>45565</v>
      </c>
      <c r="G81" s="48"/>
    </row>
    <row r="82" spans="1:7" x14ac:dyDescent="0.25">
      <c r="A82" s="42" t="s">
        <v>745</v>
      </c>
      <c r="B82">
        <v>13.970700000000001</v>
      </c>
      <c r="C82">
        <v>17.776900000000001</v>
      </c>
      <c r="E82" s="2"/>
      <c r="G82" s="64"/>
    </row>
    <row r="83" spans="1:7" x14ac:dyDescent="0.25">
      <c r="A83" s="42" t="s">
        <v>241</v>
      </c>
      <c r="B83">
        <v>13.9704</v>
      </c>
      <c r="C83">
        <v>17.776499999999999</v>
      </c>
      <c r="E83" s="2"/>
      <c r="G83" s="64"/>
    </row>
    <row r="84" spans="1:7" x14ac:dyDescent="0.25">
      <c r="A84" s="42" t="s">
        <v>746</v>
      </c>
      <c r="B84">
        <v>13.8279</v>
      </c>
      <c r="C84">
        <v>17.532900000000001</v>
      </c>
      <c r="E84" s="2"/>
      <c r="G84" s="64"/>
    </row>
    <row r="85" spans="1:7" x14ac:dyDescent="0.25">
      <c r="A85" s="42" t="s">
        <v>710</v>
      </c>
      <c r="B85">
        <v>13.8279</v>
      </c>
      <c r="C85">
        <v>17.532800000000002</v>
      </c>
      <c r="E85" s="2"/>
      <c r="G85" s="64"/>
    </row>
    <row r="86" spans="1:7" x14ac:dyDescent="0.25">
      <c r="A86" s="42"/>
      <c r="E86" s="2"/>
      <c r="G86" s="64"/>
    </row>
    <row r="87" spans="1:7" x14ac:dyDescent="0.25">
      <c r="A87" s="42" t="s">
        <v>251</v>
      </c>
      <c r="B87" s="3" t="s">
        <v>127</v>
      </c>
      <c r="G87" s="48"/>
    </row>
    <row r="88" spans="1:7" x14ac:dyDescent="0.25">
      <c r="A88" s="42" t="s">
        <v>252</v>
      </c>
      <c r="B88" s="3" t="s">
        <v>127</v>
      </c>
      <c r="G88" s="48"/>
    </row>
    <row r="89" spans="1:7" ht="30" customHeight="1" x14ac:dyDescent="0.25">
      <c r="A89" s="43" t="s">
        <v>253</v>
      </c>
      <c r="B89" s="3" t="s">
        <v>127</v>
      </c>
      <c r="G89" s="48"/>
    </row>
    <row r="90" spans="1:7" ht="30" customHeight="1" x14ac:dyDescent="0.25">
      <c r="A90" s="43" t="s">
        <v>254</v>
      </c>
      <c r="B90" s="3" t="s">
        <v>127</v>
      </c>
      <c r="G90" s="48"/>
    </row>
    <row r="91" spans="1:7" x14ac:dyDescent="0.25">
      <c r="A91" s="42" t="s">
        <v>1259</v>
      </c>
      <c r="B91" s="65">
        <v>0.68500000000000005</v>
      </c>
      <c r="G91" s="48"/>
    </row>
    <row r="92" spans="1:7" ht="30" customHeight="1" x14ac:dyDescent="0.25">
      <c r="A92" s="43" t="s">
        <v>256</v>
      </c>
      <c r="B92" s="3" t="s">
        <v>127</v>
      </c>
      <c r="G92" s="48"/>
    </row>
    <row r="93" spans="1:7" ht="30" customHeight="1" x14ac:dyDescent="0.25">
      <c r="A93" s="43" t="s">
        <v>257</v>
      </c>
      <c r="B93" s="3" t="s">
        <v>127</v>
      </c>
      <c r="G93" s="48"/>
    </row>
    <row r="94" spans="1:7" ht="30" customHeight="1" x14ac:dyDescent="0.25">
      <c r="A94" s="43" t="s">
        <v>258</v>
      </c>
      <c r="B94" s="3" t="s">
        <v>127</v>
      </c>
      <c r="G94" s="48"/>
    </row>
    <row r="95" spans="1:7" x14ac:dyDescent="0.25">
      <c r="A95" s="42" t="s">
        <v>259</v>
      </c>
      <c r="B95" s="3" t="s">
        <v>127</v>
      </c>
      <c r="G95" s="48"/>
    </row>
    <row r="96" spans="1:7" ht="15.75" customHeight="1" thickBot="1" x14ac:dyDescent="0.3">
      <c r="A96" s="66" t="s">
        <v>260</v>
      </c>
      <c r="B96" s="67" t="s">
        <v>127</v>
      </c>
      <c r="C96" s="68"/>
      <c r="D96" s="68"/>
      <c r="E96" s="68"/>
      <c r="F96" s="68"/>
      <c r="G96" s="69"/>
    </row>
    <row r="98" spans="1:4" ht="69.95" customHeight="1" x14ac:dyDescent="0.25">
      <c r="A98" s="128" t="s">
        <v>261</v>
      </c>
      <c r="B98" s="128" t="s">
        <v>262</v>
      </c>
      <c r="C98" s="128" t="s">
        <v>5</v>
      </c>
      <c r="D98" s="128" t="s">
        <v>6</v>
      </c>
    </row>
    <row r="99" spans="1:4" ht="69.95" customHeight="1" x14ac:dyDescent="0.25">
      <c r="A99" s="128" t="s">
        <v>2367</v>
      </c>
      <c r="B99" s="128"/>
      <c r="C99" s="128" t="s">
        <v>2368</v>
      </c>
      <c r="D9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63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68.140625" bestFit="1" customWidth="1"/>
    <col min="2" max="2" width="22" customWidth="1"/>
    <col min="3" max="3" width="30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2369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2370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1187</v>
      </c>
      <c r="B10" s="18" t="s">
        <v>1188</v>
      </c>
      <c r="C10" s="18" t="s">
        <v>1189</v>
      </c>
      <c r="D10" s="7">
        <v>922915</v>
      </c>
      <c r="E10" s="8">
        <v>11748.71</v>
      </c>
      <c r="F10" s="9">
        <v>5.3499999999999999E-2</v>
      </c>
      <c r="G10" s="56"/>
    </row>
    <row r="11" spans="1:8" x14ac:dyDescent="0.25">
      <c r="A11" s="41" t="s">
        <v>1263</v>
      </c>
      <c r="B11" s="18" t="s">
        <v>1264</v>
      </c>
      <c r="C11" s="18" t="s">
        <v>1189</v>
      </c>
      <c r="D11" s="7">
        <v>441172</v>
      </c>
      <c r="E11" s="8">
        <v>7641.32</v>
      </c>
      <c r="F11" s="9">
        <v>3.4799999999999998E-2</v>
      </c>
      <c r="G11" s="56"/>
    </row>
    <row r="12" spans="1:8" x14ac:dyDescent="0.25">
      <c r="A12" s="41" t="s">
        <v>1201</v>
      </c>
      <c r="B12" s="18" t="s">
        <v>1202</v>
      </c>
      <c r="C12" s="18" t="s">
        <v>1203</v>
      </c>
      <c r="D12" s="7">
        <v>1602337</v>
      </c>
      <c r="E12" s="8">
        <v>7101.56</v>
      </c>
      <c r="F12" s="9">
        <v>3.2300000000000002E-2</v>
      </c>
      <c r="G12" s="56"/>
    </row>
    <row r="13" spans="1:8" x14ac:dyDescent="0.25">
      <c r="A13" s="41" t="s">
        <v>1181</v>
      </c>
      <c r="B13" s="18" t="s">
        <v>1182</v>
      </c>
      <c r="C13" s="18" t="s">
        <v>1183</v>
      </c>
      <c r="D13" s="7">
        <v>384375</v>
      </c>
      <c r="E13" s="8">
        <v>6571.08</v>
      </c>
      <c r="F13" s="9">
        <v>2.9899999999999999E-2</v>
      </c>
      <c r="G13" s="56"/>
    </row>
    <row r="14" spans="1:8" x14ac:dyDescent="0.25">
      <c r="A14" s="41" t="s">
        <v>1178</v>
      </c>
      <c r="B14" s="18" t="s">
        <v>1179</v>
      </c>
      <c r="C14" s="18" t="s">
        <v>1180</v>
      </c>
      <c r="D14" s="7">
        <v>326791</v>
      </c>
      <c r="E14" s="8">
        <v>6296.28</v>
      </c>
      <c r="F14" s="9">
        <v>2.86E-2</v>
      </c>
      <c r="G14" s="56"/>
    </row>
    <row r="15" spans="1:8" x14ac:dyDescent="0.25">
      <c r="A15" s="41" t="s">
        <v>1276</v>
      </c>
      <c r="B15" s="18" t="s">
        <v>1277</v>
      </c>
      <c r="C15" s="18" t="s">
        <v>1267</v>
      </c>
      <c r="D15" s="7">
        <v>269725</v>
      </c>
      <c r="E15" s="8">
        <v>5058.96</v>
      </c>
      <c r="F15" s="9">
        <v>2.3E-2</v>
      </c>
      <c r="G15" s="56"/>
    </row>
    <row r="16" spans="1:8" x14ac:dyDescent="0.25">
      <c r="A16" s="41" t="s">
        <v>1204</v>
      </c>
      <c r="B16" s="18" t="s">
        <v>1205</v>
      </c>
      <c r="C16" s="18" t="s">
        <v>1186</v>
      </c>
      <c r="D16" s="7">
        <v>37447</v>
      </c>
      <c r="E16" s="8">
        <v>4957.2299999999996</v>
      </c>
      <c r="F16" s="9">
        <v>2.2599999999999999E-2</v>
      </c>
      <c r="G16" s="56"/>
    </row>
    <row r="17" spans="1:7" x14ac:dyDescent="0.25">
      <c r="A17" s="41" t="s">
        <v>1206</v>
      </c>
      <c r="B17" s="18" t="s">
        <v>1207</v>
      </c>
      <c r="C17" s="18" t="s">
        <v>1208</v>
      </c>
      <c r="D17" s="7">
        <v>166486</v>
      </c>
      <c r="E17" s="8">
        <v>4916.58</v>
      </c>
      <c r="F17" s="9">
        <v>2.24E-2</v>
      </c>
      <c r="G17" s="56"/>
    </row>
    <row r="18" spans="1:7" x14ac:dyDescent="0.25">
      <c r="A18" s="41" t="s">
        <v>1511</v>
      </c>
      <c r="B18" s="18" t="s">
        <v>1512</v>
      </c>
      <c r="C18" s="18" t="s">
        <v>1267</v>
      </c>
      <c r="D18" s="7">
        <v>260748</v>
      </c>
      <c r="E18" s="8">
        <v>4683.29</v>
      </c>
      <c r="F18" s="9">
        <v>2.1299999999999999E-2</v>
      </c>
      <c r="G18" s="56"/>
    </row>
    <row r="19" spans="1:7" x14ac:dyDescent="0.25">
      <c r="A19" s="41" t="s">
        <v>1238</v>
      </c>
      <c r="B19" s="18" t="s">
        <v>1239</v>
      </c>
      <c r="C19" s="18" t="s">
        <v>1186</v>
      </c>
      <c r="D19" s="7">
        <v>441450</v>
      </c>
      <c r="E19" s="8">
        <v>4302.59</v>
      </c>
      <c r="F19" s="9">
        <v>1.9599999999999999E-2</v>
      </c>
      <c r="G19" s="56"/>
    </row>
    <row r="20" spans="1:7" x14ac:dyDescent="0.25">
      <c r="A20" s="41" t="s">
        <v>1192</v>
      </c>
      <c r="B20" s="18" t="s">
        <v>1193</v>
      </c>
      <c r="C20" s="18" t="s">
        <v>1194</v>
      </c>
      <c r="D20" s="7">
        <v>770186</v>
      </c>
      <c r="E20" s="8">
        <v>3990.72</v>
      </c>
      <c r="F20" s="9">
        <v>1.8200000000000001E-2</v>
      </c>
      <c r="G20" s="56"/>
    </row>
    <row r="21" spans="1:7" x14ac:dyDescent="0.25">
      <c r="A21" s="41" t="s">
        <v>1240</v>
      </c>
      <c r="B21" s="18" t="s">
        <v>1241</v>
      </c>
      <c r="C21" s="18" t="s">
        <v>1189</v>
      </c>
      <c r="D21" s="7">
        <v>467852</v>
      </c>
      <c r="E21" s="8">
        <v>3686.21</v>
      </c>
      <c r="F21" s="9">
        <v>1.6799999999999999E-2</v>
      </c>
      <c r="G21" s="56"/>
    </row>
    <row r="22" spans="1:7" x14ac:dyDescent="0.25">
      <c r="A22" s="41" t="s">
        <v>1221</v>
      </c>
      <c r="B22" s="18" t="s">
        <v>1222</v>
      </c>
      <c r="C22" s="18" t="s">
        <v>1223</v>
      </c>
      <c r="D22" s="7">
        <v>98194</v>
      </c>
      <c r="E22" s="8">
        <v>3609.17</v>
      </c>
      <c r="F22" s="9">
        <v>1.6400000000000001E-2</v>
      </c>
      <c r="G22" s="56"/>
    </row>
    <row r="23" spans="1:7" x14ac:dyDescent="0.25">
      <c r="A23" s="41" t="s">
        <v>1265</v>
      </c>
      <c r="B23" s="18" t="s">
        <v>1266</v>
      </c>
      <c r="C23" s="18" t="s">
        <v>1267</v>
      </c>
      <c r="D23" s="7">
        <v>76846</v>
      </c>
      <c r="E23" s="8">
        <v>3280.17</v>
      </c>
      <c r="F23" s="9">
        <v>1.49E-2</v>
      </c>
      <c r="G23" s="56"/>
    </row>
    <row r="24" spans="1:7" x14ac:dyDescent="0.25">
      <c r="A24" s="41" t="s">
        <v>1247</v>
      </c>
      <c r="B24" s="18" t="s">
        <v>1248</v>
      </c>
      <c r="C24" s="18" t="s">
        <v>1249</v>
      </c>
      <c r="D24" s="7">
        <v>949874</v>
      </c>
      <c r="E24" s="8">
        <v>2826.83</v>
      </c>
      <c r="F24" s="9">
        <v>1.29E-2</v>
      </c>
      <c r="G24" s="56"/>
    </row>
    <row r="25" spans="1:7" x14ac:dyDescent="0.25">
      <c r="A25" s="41" t="s">
        <v>1413</v>
      </c>
      <c r="B25" s="18" t="s">
        <v>1414</v>
      </c>
      <c r="C25" s="18" t="s">
        <v>1180</v>
      </c>
      <c r="D25" s="7">
        <v>155014</v>
      </c>
      <c r="E25" s="8">
        <v>2564.09</v>
      </c>
      <c r="F25" s="9">
        <v>1.17E-2</v>
      </c>
      <c r="G25" s="56"/>
    </row>
    <row r="26" spans="1:7" x14ac:dyDescent="0.25">
      <c r="A26" s="41" t="s">
        <v>1311</v>
      </c>
      <c r="B26" s="18" t="s">
        <v>1312</v>
      </c>
      <c r="C26" s="18" t="s">
        <v>1220</v>
      </c>
      <c r="D26" s="7">
        <v>16716</v>
      </c>
      <c r="E26" s="8">
        <v>2307.3000000000002</v>
      </c>
      <c r="F26" s="9">
        <v>1.0500000000000001E-2</v>
      </c>
      <c r="G26" s="56"/>
    </row>
    <row r="27" spans="1:7" x14ac:dyDescent="0.25">
      <c r="A27" s="41" t="s">
        <v>1541</v>
      </c>
      <c r="B27" s="18" t="s">
        <v>1542</v>
      </c>
      <c r="C27" s="18" t="s">
        <v>1283</v>
      </c>
      <c r="D27" s="7">
        <v>115000</v>
      </c>
      <c r="E27" s="8">
        <v>2269.41</v>
      </c>
      <c r="F27" s="9">
        <v>1.03E-2</v>
      </c>
      <c r="G27" s="56"/>
    </row>
    <row r="28" spans="1:7" x14ac:dyDescent="0.25">
      <c r="A28" s="41" t="s">
        <v>1985</v>
      </c>
      <c r="B28" s="18" t="s">
        <v>1986</v>
      </c>
      <c r="C28" s="18" t="s">
        <v>1246</v>
      </c>
      <c r="D28" s="7">
        <v>300000</v>
      </c>
      <c r="E28" s="8">
        <v>2230.1999999999998</v>
      </c>
      <c r="F28" s="9">
        <v>1.01E-2</v>
      </c>
      <c r="G28" s="56"/>
    </row>
    <row r="29" spans="1:7" x14ac:dyDescent="0.25">
      <c r="A29" s="41" t="s">
        <v>1286</v>
      </c>
      <c r="B29" s="18" t="s">
        <v>1287</v>
      </c>
      <c r="C29" s="18" t="s">
        <v>1283</v>
      </c>
      <c r="D29" s="7">
        <v>27221</v>
      </c>
      <c r="E29" s="8">
        <v>2096.83</v>
      </c>
      <c r="F29" s="9">
        <v>9.4999999999999998E-3</v>
      </c>
      <c r="G29" s="56"/>
    </row>
    <row r="30" spans="1:7" x14ac:dyDescent="0.25">
      <c r="A30" s="41" t="s">
        <v>1242</v>
      </c>
      <c r="B30" s="18" t="s">
        <v>1243</v>
      </c>
      <c r="C30" s="18" t="s">
        <v>1189</v>
      </c>
      <c r="D30" s="7">
        <v>164766</v>
      </c>
      <c r="E30" s="8">
        <v>2030.25</v>
      </c>
      <c r="F30" s="9">
        <v>9.1999999999999998E-3</v>
      </c>
      <c r="G30" s="56"/>
    </row>
    <row r="31" spans="1:7" x14ac:dyDescent="0.25">
      <c r="A31" s="41" t="s">
        <v>1284</v>
      </c>
      <c r="B31" s="18" t="s">
        <v>1285</v>
      </c>
      <c r="C31" s="18" t="s">
        <v>1189</v>
      </c>
      <c r="D31" s="7">
        <v>109293</v>
      </c>
      <c r="E31" s="8">
        <v>2026.24</v>
      </c>
      <c r="F31" s="9">
        <v>9.1999999999999998E-3</v>
      </c>
      <c r="G31" s="56"/>
    </row>
    <row r="32" spans="1:7" x14ac:dyDescent="0.25">
      <c r="A32" s="41" t="s">
        <v>1216</v>
      </c>
      <c r="B32" s="18" t="s">
        <v>1217</v>
      </c>
      <c r="C32" s="18" t="s">
        <v>1186</v>
      </c>
      <c r="D32" s="7">
        <v>70932</v>
      </c>
      <c r="E32" s="8">
        <v>2014.36</v>
      </c>
      <c r="F32" s="9">
        <v>9.1999999999999998E-3</v>
      </c>
      <c r="G32" s="56"/>
    </row>
    <row r="33" spans="1:7" x14ac:dyDescent="0.25">
      <c r="A33" s="41" t="s">
        <v>1278</v>
      </c>
      <c r="B33" s="18" t="s">
        <v>1279</v>
      </c>
      <c r="C33" s="18" t="s">
        <v>1280</v>
      </c>
      <c r="D33" s="7">
        <v>40563</v>
      </c>
      <c r="E33" s="8">
        <v>1941.93</v>
      </c>
      <c r="F33" s="9">
        <v>8.8000000000000005E-3</v>
      </c>
      <c r="G33" s="56"/>
    </row>
    <row r="34" spans="1:7" x14ac:dyDescent="0.25">
      <c r="A34" s="41" t="s">
        <v>1772</v>
      </c>
      <c r="B34" s="18" t="s">
        <v>1773</v>
      </c>
      <c r="C34" s="18" t="s">
        <v>1283</v>
      </c>
      <c r="D34" s="7">
        <v>93449</v>
      </c>
      <c r="E34" s="8">
        <v>1909.82</v>
      </c>
      <c r="F34" s="9">
        <v>8.6999999999999994E-3</v>
      </c>
      <c r="G34" s="56"/>
    </row>
    <row r="35" spans="1:7" x14ac:dyDescent="0.25">
      <c r="A35" s="41" t="s">
        <v>1347</v>
      </c>
      <c r="B35" s="18" t="s">
        <v>1348</v>
      </c>
      <c r="C35" s="18" t="s">
        <v>1267</v>
      </c>
      <c r="D35" s="7">
        <v>16529</v>
      </c>
      <c r="E35" s="8">
        <v>1894.01</v>
      </c>
      <c r="F35" s="9">
        <v>8.6E-3</v>
      </c>
      <c r="G35" s="56"/>
    </row>
    <row r="36" spans="1:7" x14ac:dyDescent="0.25">
      <c r="A36" s="41" t="s">
        <v>1371</v>
      </c>
      <c r="B36" s="18" t="s">
        <v>1372</v>
      </c>
      <c r="C36" s="18" t="s">
        <v>1226</v>
      </c>
      <c r="D36" s="7">
        <v>261033</v>
      </c>
      <c r="E36" s="8">
        <v>1874.22</v>
      </c>
      <c r="F36" s="9">
        <v>8.5000000000000006E-3</v>
      </c>
      <c r="G36" s="56"/>
    </row>
    <row r="37" spans="1:7" x14ac:dyDescent="0.25">
      <c r="A37" s="41" t="s">
        <v>1794</v>
      </c>
      <c r="B37" s="18" t="s">
        <v>1795</v>
      </c>
      <c r="C37" s="18" t="s">
        <v>1246</v>
      </c>
      <c r="D37" s="7">
        <v>286309</v>
      </c>
      <c r="E37" s="8">
        <v>1723.44</v>
      </c>
      <c r="F37" s="9">
        <v>7.7999999999999996E-3</v>
      </c>
      <c r="G37" s="56"/>
    </row>
    <row r="38" spans="1:7" x14ac:dyDescent="0.25">
      <c r="A38" s="41" t="s">
        <v>1790</v>
      </c>
      <c r="B38" s="18" t="s">
        <v>1791</v>
      </c>
      <c r="C38" s="18" t="s">
        <v>1203</v>
      </c>
      <c r="D38" s="7">
        <v>89686</v>
      </c>
      <c r="E38" s="8">
        <v>1684.3</v>
      </c>
      <c r="F38" s="9">
        <v>7.7000000000000002E-3</v>
      </c>
      <c r="G38" s="56"/>
    </row>
    <row r="39" spans="1:7" x14ac:dyDescent="0.25">
      <c r="A39" s="41" t="s">
        <v>1373</v>
      </c>
      <c r="B39" s="18" t="s">
        <v>1374</v>
      </c>
      <c r="C39" s="18" t="s">
        <v>1267</v>
      </c>
      <c r="D39" s="7">
        <v>29873</v>
      </c>
      <c r="E39" s="8">
        <v>1628.2</v>
      </c>
      <c r="F39" s="9">
        <v>7.4000000000000003E-3</v>
      </c>
      <c r="G39" s="56"/>
    </row>
    <row r="40" spans="1:7" x14ac:dyDescent="0.25">
      <c r="A40" s="41" t="s">
        <v>1426</v>
      </c>
      <c r="B40" s="18" t="s">
        <v>1427</v>
      </c>
      <c r="C40" s="18" t="s">
        <v>1186</v>
      </c>
      <c r="D40" s="7">
        <v>27901</v>
      </c>
      <c r="E40" s="8">
        <v>1593.82</v>
      </c>
      <c r="F40" s="9">
        <v>7.3000000000000001E-3</v>
      </c>
      <c r="G40" s="56"/>
    </row>
    <row r="41" spans="1:7" x14ac:dyDescent="0.25">
      <c r="A41" s="41" t="s">
        <v>1430</v>
      </c>
      <c r="B41" s="18" t="s">
        <v>1431</v>
      </c>
      <c r="C41" s="18" t="s">
        <v>1194</v>
      </c>
      <c r="D41" s="7">
        <v>53147</v>
      </c>
      <c r="E41" s="8">
        <v>1572.25</v>
      </c>
      <c r="F41" s="9">
        <v>7.1999999999999998E-3</v>
      </c>
      <c r="G41" s="56"/>
    </row>
    <row r="42" spans="1:7" x14ac:dyDescent="0.25">
      <c r="A42" s="41" t="s">
        <v>1184</v>
      </c>
      <c r="B42" s="18" t="s">
        <v>1185</v>
      </c>
      <c r="C42" s="18" t="s">
        <v>1186</v>
      </c>
      <c r="D42" s="7">
        <v>12647</v>
      </c>
      <c r="E42" s="8">
        <v>1561.39</v>
      </c>
      <c r="F42" s="9">
        <v>7.1000000000000004E-3</v>
      </c>
      <c r="G42" s="56"/>
    </row>
    <row r="43" spans="1:7" x14ac:dyDescent="0.25">
      <c r="A43" s="41" t="s">
        <v>1190</v>
      </c>
      <c r="B43" s="18" t="s">
        <v>1191</v>
      </c>
      <c r="C43" s="18" t="s">
        <v>1180</v>
      </c>
      <c r="D43" s="7">
        <v>69539</v>
      </c>
      <c r="E43" s="8">
        <v>1523.67</v>
      </c>
      <c r="F43" s="9">
        <v>6.8999999999999999E-3</v>
      </c>
      <c r="G43" s="56"/>
    </row>
    <row r="44" spans="1:7" x14ac:dyDescent="0.25">
      <c r="A44" s="41" t="s">
        <v>1315</v>
      </c>
      <c r="B44" s="18" t="s">
        <v>1316</v>
      </c>
      <c r="C44" s="18" t="s">
        <v>1180</v>
      </c>
      <c r="D44" s="7">
        <v>103090</v>
      </c>
      <c r="E44" s="8">
        <v>1505.84</v>
      </c>
      <c r="F44" s="9">
        <v>6.8999999999999999E-3</v>
      </c>
      <c r="G44" s="56"/>
    </row>
    <row r="45" spans="1:7" x14ac:dyDescent="0.25">
      <c r="A45" s="41" t="s">
        <v>1195</v>
      </c>
      <c r="B45" s="18" t="s">
        <v>1196</v>
      </c>
      <c r="C45" s="18" t="s">
        <v>1197</v>
      </c>
      <c r="D45" s="7">
        <v>39361</v>
      </c>
      <c r="E45" s="8">
        <v>1497.49</v>
      </c>
      <c r="F45" s="9">
        <v>6.7999999999999996E-3</v>
      </c>
      <c r="G45" s="56"/>
    </row>
    <row r="46" spans="1:7" x14ac:dyDescent="0.25">
      <c r="A46" s="41" t="s">
        <v>1254</v>
      </c>
      <c r="B46" s="18" t="s">
        <v>1255</v>
      </c>
      <c r="C46" s="18" t="s">
        <v>1180</v>
      </c>
      <c r="D46" s="7">
        <v>138997</v>
      </c>
      <c r="E46" s="8">
        <v>1485.25</v>
      </c>
      <c r="F46" s="9">
        <v>6.7999999999999996E-3</v>
      </c>
      <c r="G46" s="56"/>
    </row>
    <row r="47" spans="1:7" x14ac:dyDescent="0.25">
      <c r="A47" s="41" t="s">
        <v>1300</v>
      </c>
      <c r="B47" s="18" t="s">
        <v>1301</v>
      </c>
      <c r="C47" s="18" t="s">
        <v>1234</v>
      </c>
      <c r="D47" s="7">
        <v>21198</v>
      </c>
      <c r="E47" s="8">
        <v>1474.36</v>
      </c>
      <c r="F47" s="9">
        <v>6.7000000000000002E-3</v>
      </c>
      <c r="G47" s="56"/>
    </row>
    <row r="48" spans="1:7" x14ac:dyDescent="0.25">
      <c r="A48" s="41" t="s">
        <v>1450</v>
      </c>
      <c r="B48" s="18" t="s">
        <v>1451</v>
      </c>
      <c r="C48" s="18" t="s">
        <v>1399</v>
      </c>
      <c r="D48" s="7">
        <v>34262</v>
      </c>
      <c r="E48" s="8">
        <v>1473.03</v>
      </c>
      <c r="F48" s="9">
        <v>6.7000000000000002E-3</v>
      </c>
      <c r="G48" s="56"/>
    </row>
    <row r="49" spans="1:7" x14ac:dyDescent="0.25">
      <c r="A49" s="41" t="s">
        <v>1866</v>
      </c>
      <c r="B49" s="18" t="s">
        <v>1867</v>
      </c>
      <c r="C49" s="18" t="s">
        <v>1362</v>
      </c>
      <c r="D49" s="7">
        <v>12650</v>
      </c>
      <c r="E49" s="8">
        <v>1458.53</v>
      </c>
      <c r="F49" s="9">
        <v>6.6E-3</v>
      </c>
      <c r="G49" s="56"/>
    </row>
    <row r="50" spans="1:7" x14ac:dyDescent="0.25">
      <c r="A50" s="41" t="s">
        <v>1271</v>
      </c>
      <c r="B50" s="18" t="s">
        <v>1272</v>
      </c>
      <c r="C50" s="18" t="s">
        <v>1189</v>
      </c>
      <c r="D50" s="7">
        <v>100415</v>
      </c>
      <c r="E50" s="8">
        <v>1453.61</v>
      </c>
      <c r="F50" s="9">
        <v>6.6E-3</v>
      </c>
      <c r="G50" s="56"/>
    </row>
    <row r="51" spans="1:7" x14ac:dyDescent="0.25">
      <c r="A51" s="41" t="s">
        <v>1383</v>
      </c>
      <c r="B51" s="18" t="s">
        <v>1384</v>
      </c>
      <c r="C51" s="18" t="s">
        <v>1208</v>
      </c>
      <c r="D51" s="7">
        <v>392730</v>
      </c>
      <c r="E51" s="8">
        <v>1452.9</v>
      </c>
      <c r="F51" s="9">
        <v>6.6E-3</v>
      </c>
      <c r="G51" s="56"/>
    </row>
    <row r="52" spans="1:7" x14ac:dyDescent="0.25">
      <c r="A52" s="41" t="s">
        <v>1517</v>
      </c>
      <c r="B52" s="18" t="s">
        <v>1518</v>
      </c>
      <c r="C52" s="18" t="s">
        <v>1246</v>
      </c>
      <c r="D52" s="7">
        <v>628308</v>
      </c>
      <c r="E52" s="8">
        <v>1328.18</v>
      </c>
      <c r="F52" s="9">
        <v>6.0000000000000001E-3</v>
      </c>
      <c r="G52" s="56"/>
    </row>
    <row r="53" spans="1:7" x14ac:dyDescent="0.25">
      <c r="A53" s="41" t="s">
        <v>1788</v>
      </c>
      <c r="B53" s="18" t="s">
        <v>1789</v>
      </c>
      <c r="C53" s="18" t="s">
        <v>1319</v>
      </c>
      <c r="D53" s="7">
        <v>71685</v>
      </c>
      <c r="E53" s="8">
        <v>1322.77</v>
      </c>
      <c r="F53" s="9">
        <v>6.0000000000000001E-3</v>
      </c>
      <c r="G53" s="56"/>
    </row>
    <row r="54" spans="1:7" x14ac:dyDescent="0.25">
      <c r="A54" s="41" t="s">
        <v>1297</v>
      </c>
      <c r="B54" s="18" t="s">
        <v>1298</v>
      </c>
      <c r="C54" s="18" t="s">
        <v>1299</v>
      </c>
      <c r="D54" s="7">
        <v>174569</v>
      </c>
      <c r="E54" s="8">
        <v>1320.09</v>
      </c>
      <c r="F54" s="9">
        <v>6.0000000000000001E-3</v>
      </c>
      <c r="G54" s="56"/>
    </row>
    <row r="55" spans="1:7" x14ac:dyDescent="0.25">
      <c r="A55" s="41" t="s">
        <v>2371</v>
      </c>
      <c r="B55" s="18" t="s">
        <v>2372</v>
      </c>
      <c r="C55" s="18" t="s">
        <v>1220</v>
      </c>
      <c r="D55" s="7">
        <v>90019</v>
      </c>
      <c r="E55" s="8">
        <v>1288.26</v>
      </c>
      <c r="F55" s="9">
        <v>5.8999999999999999E-3</v>
      </c>
      <c r="G55" s="56"/>
    </row>
    <row r="56" spans="1:7" x14ac:dyDescent="0.25">
      <c r="A56" s="41" t="s">
        <v>1428</v>
      </c>
      <c r="B56" s="18" t="s">
        <v>1429</v>
      </c>
      <c r="C56" s="18" t="s">
        <v>1186</v>
      </c>
      <c r="D56" s="7">
        <v>25323</v>
      </c>
      <c r="E56" s="8">
        <v>1272.8</v>
      </c>
      <c r="F56" s="9">
        <v>5.7999999999999996E-3</v>
      </c>
      <c r="G56" s="56"/>
    </row>
    <row r="57" spans="1:7" x14ac:dyDescent="0.25">
      <c r="A57" s="41" t="s">
        <v>1460</v>
      </c>
      <c r="B57" s="18" t="s">
        <v>1461</v>
      </c>
      <c r="C57" s="18" t="s">
        <v>1203</v>
      </c>
      <c r="D57" s="7">
        <v>359098</v>
      </c>
      <c r="E57" s="8">
        <v>1267.08</v>
      </c>
      <c r="F57" s="9">
        <v>5.7999999999999996E-3</v>
      </c>
      <c r="G57" s="56"/>
    </row>
    <row r="58" spans="1:7" x14ac:dyDescent="0.25">
      <c r="A58" s="41" t="s">
        <v>1800</v>
      </c>
      <c r="B58" s="18" t="s">
        <v>1801</v>
      </c>
      <c r="C58" s="18" t="s">
        <v>1319</v>
      </c>
      <c r="D58" s="7">
        <v>68214</v>
      </c>
      <c r="E58" s="8">
        <v>1258.99</v>
      </c>
      <c r="F58" s="9">
        <v>5.7000000000000002E-3</v>
      </c>
      <c r="G58" s="56"/>
    </row>
    <row r="59" spans="1:7" x14ac:dyDescent="0.25">
      <c r="A59" s="41" t="s">
        <v>1780</v>
      </c>
      <c r="B59" s="18" t="s">
        <v>1781</v>
      </c>
      <c r="C59" s="18" t="s">
        <v>1329</v>
      </c>
      <c r="D59" s="7">
        <v>457477</v>
      </c>
      <c r="E59" s="8">
        <v>1250.28</v>
      </c>
      <c r="F59" s="9">
        <v>5.7000000000000002E-3</v>
      </c>
      <c r="G59" s="56"/>
    </row>
    <row r="60" spans="1:7" x14ac:dyDescent="0.25">
      <c r="A60" s="41" t="s">
        <v>1250</v>
      </c>
      <c r="B60" s="18" t="s">
        <v>1251</v>
      </c>
      <c r="C60" s="18" t="s">
        <v>1180</v>
      </c>
      <c r="D60" s="7">
        <v>34712</v>
      </c>
      <c r="E60" s="8">
        <v>1179.01</v>
      </c>
      <c r="F60" s="9">
        <v>5.4000000000000003E-3</v>
      </c>
      <c r="G60" s="56"/>
    </row>
    <row r="61" spans="1:7" x14ac:dyDescent="0.25">
      <c r="A61" s="41" t="s">
        <v>1341</v>
      </c>
      <c r="B61" s="18" t="s">
        <v>1342</v>
      </c>
      <c r="C61" s="18" t="s">
        <v>1186</v>
      </c>
      <c r="D61" s="7">
        <v>37652</v>
      </c>
      <c r="E61" s="8">
        <v>1165.29</v>
      </c>
      <c r="F61" s="9">
        <v>5.3E-3</v>
      </c>
      <c r="G61" s="56"/>
    </row>
    <row r="62" spans="1:7" x14ac:dyDescent="0.25">
      <c r="A62" s="41" t="s">
        <v>1798</v>
      </c>
      <c r="B62" s="18" t="s">
        <v>1799</v>
      </c>
      <c r="C62" s="18" t="s">
        <v>1231</v>
      </c>
      <c r="D62" s="7">
        <v>68166</v>
      </c>
      <c r="E62" s="8">
        <v>1145.8699999999999</v>
      </c>
      <c r="F62" s="9">
        <v>5.1999999999999998E-3</v>
      </c>
      <c r="G62" s="56"/>
    </row>
    <row r="63" spans="1:7" x14ac:dyDescent="0.25">
      <c r="A63" s="41" t="s">
        <v>1892</v>
      </c>
      <c r="B63" s="18" t="s">
        <v>1893</v>
      </c>
      <c r="C63" s="18" t="s">
        <v>1399</v>
      </c>
      <c r="D63" s="7">
        <v>173684</v>
      </c>
      <c r="E63" s="8">
        <v>1131.6400000000001</v>
      </c>
      <c r="F63" s="9">
        <v>5.1000000000000004E-3</v>
      </c>
      <c r="G63" s="56"/>
    </row>
    <row r="64" spans="1:7" x14ac:dyDescent="0.25">
      <c r="A64" s="41" t="s">
        <v>2175</v>
      </c>
      <c r="B64" s="18" t="s">
        <v>2176</v>
      </c>
      <c r="C64" s="18" t="s">
        <v>1283</v>
      </c>
      <c r="D64" s="7">
        <v>464142</v>
      </c>
      <c r="E64" s="8">
        <v>1122.3</v>
      </c>
      <c r="F64" s="9">
        <v>5.1000000000000004E-3</v>
      </c>
      <c r="G64" s="56"/>
    </row>
    <row r="65" spans="1:7" x14ac:dyDescent="0.25">
      <c r="A65" s="41" t="s">
        <v>1968</v>
      </c>
      <c r="B65" s="18" t="s">
        <v>1969</v>
      </c>
      <c r="C65" s="18" t="s">
        <v>1804</v>
      </c>
      <c r="D65" s="7">
        <v>20627</v>
      </c>
      <c r="E65" s="8">
        <v>1119.17</v>
      </c>
      <c r="F65" s="9">
        <v>5.1000000000000004E-3</v>
      </c>
      <c r="G65" s="56"/>
    </row>
    <row r="66" spans="1:7" x14ac:dyDescent="0.25">
      <c r="A66" s="41" t="s">
        <v>1327</v>
      </c>
      <c r="B66" s="18" t="s">
        <v>1328</v>
      </c>
      <c r="C66" s="18" t="s">
        <v>1329</v>
      </c>
      <c r="D66" s="7">
        <v>14540</v>
      </c>
      <c r="E66" s="8">
        <v>1101.3499999999999</v>
      </c>
      <c r="F66" s="9">
        <v>5.0000000000000001E-3</v>
      </c>
      <c r="G66" s="56"/>
    </row>
    <row r="67" spans="1:7" x14ac:dyDescent="0.25">
      <c r="A67" s="41" t="s">
        <v>1926</v>
      </c>
      <c r="B67" s="18" t="s">
        <v>1927</v>
      </c>
      <c r="C67" s="18" t="s">
        <v>1928</v>
      </c>
      <c r="D67" s="7">
        <v>67303</v>
      </c>
      <c r="E67" s="8">
        <v>1090.27</v>
      </c>
      <c r="F67" s="9">
        <v>5.0000000000000001E-3</v>
      </c>
      <c r="G67" s="56"/>
    </row>
    <row r="68" spans="1:7" x14ac:dyDescent="0.25">
      <c r="A68" s="41" t="s">
        <v>1819</v>
      </c>
      <c r="B68" s="18" t="s">
        <v>1820</v>
      </c>
      <c r="C68" s="18" t="s">
        <v>1220</v>
      </c>
      <c r="D68" s="7">
        <v>148442</v>
      </c>
      <c r="E68" s="8">
        <v>1084</v>
      </c>
      <c r="F68" s="9">
        <v>4.8999999999999998E-3</v>
      </c>
      <c r="G68" s="56"/>
    </row>
    <row r="69" spans="1:7" x14ac:dyDescent="0.25">
      <c r="A69" s="41" t="s">
        <v>1805</v>
      </c>
      <c r="B69" s="18" t="s">
        <v>1806</v>
      </c>
      <c r="C69" s="18" t="s">
        <v>1246</v>
      </c>
      <c r="D69" s="7">
        <v>15676</v>
      </c>
      <c r="E69" s="8">
        <v>1014.96</v>
      </c>
      <c r="F69" s="9">
        <v>4.5999999999999999E-3</v>
      </c>
      <c r="G69" s="56"/>
    </row>
    <row r="70" spans="1:7" x14ac:dyDescent="0.25">
      <c r="A70" s="41" t="s">
        <v>1304</v>
      </c>
      <c r="B70" s="18" t="s">
        <v>1305</v>
      </c>
      <c r="C70" s="18" t="s">
        <v>1306</v>
      </c>
      <c r="D70" s="7">
        <v>709319</v>
      </c>
      <c r="E70" s="8">
        <v>1002.69</v>
      </c>
      <c r="F70" s="9">
        <v>4.5999999999999999E-3</v>
      </c>
      <c r="G70" s="56"/>
    </row>
    <row r="71" spans="1:7" x14ac:dyDescent="0.25">
      <c r="A71" s="41" t="s">
        <v>2313</v>
      </c>
      <c r="B71" s="18" t="s">
        <v>2314</v>
      </c>
      <c r="C71" s="18" t="s">
        <v>2031</v>
      </c>
      <c r="D71" s="7">
        <v>261007</v>
      </c>
      <c r="E71" s="8">
        <v>969.9</v>
      </c>
      <c r="F71" s="9">
        <v>4.4000000000000003E-3</v>
      </c>
      <c r="G71" s="56"/>
    </row>
    <row r="72" spans="1:7" x14ac:dyDescent="0.25">
      <c r="A72" s="41" t="s">
        <v>2005</v>
      </c>
      <c r="B72" s="18" t="s">
        <v>2006</v>
      </c>
      <c r="C72" s="18" t="s">
        <v>1391</v>
      </c>
      <c r="D72" s="7">
        <v>52187</v>
      </c>
      <c r="E72" s="8">
        <v>936.39</v>
      </c>
      <c r="F72" s="9">
        <v>4.3E-3</v>
      </c>
      <c r="G72" s="56"/>
    </row>
    <row r="73" spans="1:7" x14ac:dyDescent="0.25">
      <c r="A73" s="41" t="s">
        <v>1802</v>
      </c>
      <c r="B73" s="18" t="s">
        <v>1803</v>
      </c>
      <c r="C73" s="18" t="s">
        <v>1804</v>
      </c>
      <c r="D73" s="7">
        <v>79973</v>
      </c>
      <c r="E73" s="8">
        <v>915.85</v>
      </c>
      <c r="F73" s="9">
        <v>4.1999999999999997E-3</v>
      </c>
      <c r="G73" s="56"/>
    </row>
    <row r="74" spans="1:7" x14ac:dyDescent="0.25">
      <c r="A74" s="41" t="s">
        <v>2096</v>
      </c>
      <c r="B74" s="18" t="s">
        <v>2097</v>
      </c>
      <c r="C74" s="18" t="s">
        <v>1237</v>
      </c>
      <c r="D74" s="7">
        <v>128584</v>
      </c>
      <c r="E74" s="8">
        <v>905.3</v>
      </c>
      <c r="F74" s="9">
        <v>4.1000000000000003E-3</v>
      </c>
      <c r="G74" s="56"/>
    </row>
    <row r="75" spans="1:7" x14ac:dyDescent="0.25">
      <c r="A75" s="41" t="s">
        <v>2319</v>
      </c>
      <c r="B75" s="18" t="s">
        <v>2320</v>
      </c>
      <c r="C75" s="18" t="s">
        <v>1234</v>
      </c>
      <c r="D75" s="7">
        <v>200191</v>
      </c>
      <c r="E75" s="8">
        <v>896.76</v>
      </c>
      <c r="F75" s="9">
        <v>4.1000000000000003E-3</v>
      </c>
      <c r="G75" s="56"/>
    </row>
    <row r="76" spans="1:7" x14ac:dyDescent="0.25">
      <c r="A76" s="41" t="s">
        <v>1218</v>
      </c>
      <c r="B76" s="18" t="s">
        <v>1219</v>
      </c>
      <c r="C76" s="18" t="s">
        <v>1220</v>
      </c>
      <c r="D76" s="7">
        <v>20635</v>
      </c>
      <c r="E76" s="8">
        <v>789.07</v>
      </c>
      <c r="F76" s="9">
        <v>3.5999999999999999E-3</v>
      </c>
      <c r="G76" s="56"/>
    </row>
    <row r="77" spans="1:7" x14ac:dyDescent="0.25">
      <c r="A77" s="41" t="s">
        <v>1468</v>
      </c>
      <c r="B77" s="18" t="s">
        <v>1469</v>
      </c>
      <c r="C77" s="18" t="s">
        <v>1470</v>
      </c>
      <c r="D77" s="7">
        <v>309352</v>
      </c>
      <c r="E77" s="8">
        <v>743.34</v>
      </c>
      <c r="F77" s="9">
        <v>3.3999999999999998E-3</v>
      </c>
      <c r="G77" s="56"/>
    </row>
    <row r="78" spans="1:7" x14ac:dyDescent="0.25">
      <c r="A78" s="41" t="s">
        <v>2094</v>
      </c>
      <c r="B78" s="18" t="s">
        <v>2095</v>
      </c>
      <c r="C78" s="18" t="s">
        <v>2031</v>
      </c>
      <c r="D78" s="7">
        <v>103165</v>
      </c>
      <c r="E78" s="8">
        <v>721.12</v>
      </c>
      <c r="F78" s="9">
        <v>3.3E-3</v>
      </c>
      <c r="G78" s="56"/>
    </row>
    <row r="79" spans="1:7" x14ac:dyDescent="0.25">
      <c r="A79" s="41" t="s">
        <v>1931</v>
      </c>
      <c r="B79" s="18" t="s">
        <v>1932</v>
      </c>
      <c r="C79" s="18" t="s">
        <v>1283</v>
      </c>
      <c r="D79" s="7">
        <v>57497</v>
      </c>
      <c r="E79" s="8">
        <v>682.14</v>
      </c>
      <c r="F79" s="9">
        <v>3.0999999999999999E-3</v>
      </c>
      <c r="G79" s="56"/>
    </row>
    <row r="80" spans="1:7" x14ac:dyDescent="0.25">
      <c r="A80" s="41" t="s">
        <v>1774</v>
      </c>
      <c r="B80" s="18" t="s">
        <v>1775</v>
      </c>
      <c r="C80" s="18" t="s">
        <v>1329</v>
      </c>
      <c r="D80" s="7">
        <v>111011</v>
      </c>
      <c r="E80" s="8">
        <v>657.91</v>
      </c>
      <c r="F80" s="9">
        <v>3.0000000000000001E-3</v>
      </c>
      <c r="G80" s="56"/>
    </row>
    <row r="81" spans="1:7" x14ac:dyDescent="0.25">
      <c r="A81" s="41" t="s">
        <v>1358</v>
      </c>
      <c r="B81" s="18" t="s">
        <v>1359</v>
      </c>
      <c r="C81" s="18" t="s">
        <v>1306</v>
      </c>
      <c r="D81" s="7">
        <v>353100</v>
      </c>
      <c r="E81" s="8">
        <v>595.15</v>
      </c>
      <c r="F81" s="9">
        <v>2.7000000000000001E-3</v>
      </c>
      <c r="G81" s="56"/>
    </row>
    <row r="82" spans="1:7" x14ac:dyDescent="0.25">
      <c r="A82" s="41" t="s">
        <v>1290</v>
      </c>
      <c r="B82" s="18" t="s">
        <v>1291</v>
      </c>
      <c r="C82" s="18" t="s">
        <v>1292</v>
      </c>
      <c r="D82" s="7">
        <v>13399</v>
      </c>
      <c r="E82" s="8">
        <v>592.32000000000005</v>
      </c>
      <c r="F82" s="9">
        <v>2.7000000000000001E-3</v>
      </c>
      <c r="G82" s="56"/>
    </row>
    <row r="83" spans="1:7" x14ac:dyDescent="0.25">
      <c r="A83" s="41" t="s">
        <v>1295</v>
      </c>
      <c r="B83" s="18" t="s">
        <v>1296</v>
      </c>
      <c r="C83" s="18" t="s">
        <v>1292</v>
      </c>
      <c r="D83" s="7">
        <v>207657</v>
      </c>
      <c r="E83" s="8">
        <v>592.03</v>
      </c>
      <c r="F83" s="9">
        <v>2.7000000000000001E-3</v>
      </c>
      <c r="G83" s="56"/>
    </row>
    <row r="84" spans="1:7" x14ac:dyDescent="0.25">
      <c r="A84" s="41" t="s">
        <v>1209</v>
      </c>
      <c r="B84" s="18" t="s">
        <v>1210</v>
      </c>
      <c r="C84" s="18" t="s">
        <v>1211</v>
      </c>
      <c r="D84" s="7">
        <v>3471</v>
      </c>
      <c r="E84" s="8">
        <v>409.65</v>
      </c>
      <c r="F84" s="9">
        <v>1.9E-3</v>
      </c>
      <c r="G84" s="56"/>
    </row>
    <row r="85" spans="1:7" x14ac:dyDescent="0.25">
      <c r="A85" s="41" t="s">
        <v>1829</v>
      </c>
      <c r="B85" s="18" t="s">
        <v>1830</v>
      </c>
      <c r="C85" s="18" t="s">
        <v>1329</v>
      </c>
      <c r="D85" s="7">
        <v>92412</v>
      </c>
      <c r="E85" s="8">
        <v>353.06</v>
      </c>
      <c r="F85" s="9">
        <v>1.6000000000000001E-3</v>
      </c>
      <c r="G85" s="56"/>
    </row>
    <row r="86" spans="1:7" x14ac:dyDescent="0.25">
      <c r="A86" s="41" t="s">
        <v>1823</v>
      </c>
      <c r="B86" s="18" t="s">
        <v>1824</v>
      </c>
      <c r="C86" s="18" t="s">
        <v>1220</v>
      </c>
      <c r="D86" s="7">
        <v>20975</v>
      </c>
      <c r="E86" s="8">
        <v>157.13</v>
      </c>
      <c r="F86" s="9">
        <v>6.9999999999999999E-4</v>
      </c>
      <c r="G86" s="56"/>
    </row>
    <row r="87" spans="1:7" x14ac:dyDescent="0.25">
      <c r="A87" s="41" t="s">
        <v>1825</v>
      </c>
      <c r="B87" s="18" t="s">
        <v>1826</v>
      </c>
      <c r="C87" s="18" t="s">
        <v>1211</v>
      </c>
      <c r="D87" s="7">
        <v>22308</v>
      </c>
      <c r="E87" s="8">
        <v>49.97</v>
      </c>
      <c r="F87" s="9">
        <v>2.0000000000000001E-4</v>
      </c>
      <c r="G87" s="56"/>
    </row>
    <row r="88" spans="1:7" x14ac:dyDescent="0.25">
      <c r="A88" s="41" t="s">
        <v>1827</v>
      </c>
      <c r="B88" s="18" t="s">
        <v>1828</v>
      </c>
      <c r="C88" s="18" t="s">
        <v>1223</v>
      </c>
      <c r="D88" s="7">
        <v>9409</v>
      </c>
      <c r="E88" s="8">
        <v>35.409999999999997</v>
      </c>
      <c r="F88" s="9">
        <v>2.0000000000000001E-4</v>
      </c>
      <c r="G88" s="56"/>
    </row>
    <row r="89" spans="1:7" x14ac:dyDescent="0.25">
      <c r="A89" s="41" t="s">
        <v>1815</v>
      </c>
      <c r="B89" s="18" t="s">
        <v>1816</v>
      </c>
      <c r="C89" s="18" t="s">
        <v>1319</v>
      </c>
      <c r="D89" s="7">
        <v>10400</v>
      </c>
      <c r="E89" s="8">
        <v>29.66</v>
      </c>
      <c r="F89" s="9">
        <v>1E-4</v>
      </c>
      <c r="G89" s="56"/>
    </row>
    <row r="90" spans="1:7" x14ac:dyDescent="0.25">
      <c r="A90" s="57" t="s">
        <v>130</v>
      </c>
      <c r="B90" s="19"/>
      <c r="C90" s="19"/>
      <c r="D90" s="10"/>
      <c r="E90" s="21">
        <v>162414.6</v>
      </c>
      <c r="F90" s="22">
        <v>0.73909999999999998</v>
      </c>
      <c r="G90" s="58"/>
    </row>
    <row r="91" spans="1:7" x14ac:dyDescent="0.25">
      <c r="A91" s="57" t="s">
        <v>1256</v>
      </c>
      <c r="B91" s="18"/>
      <c r="C91" s="18"/>
      <c r="D91" s="7"/>
      <c r="E91" s="8"/>
      <c r="F91" s="9"/>
      <c r="G91" s="56"/>
    </row>
    <row r="92" spans="1:7" x14ac:dyDescent="0.25">
      <c r="A92" s="57" t="s">
        <v>130</v>
      </c>
      <c r="B92" s="18"/>
      <c r="C92" s="18"/>
      <c r="D92" s="7"/>
      <c r="E92" s="23" t="s">
        <v>127</v>
      </c>
      <c r="F92" s="24" t="s">
        <v>127</v>
      </c>
      <c r="G92" s="56"/>
    </row>
    <row r="93" spans="1:7" x14ac:dyDescent="0.25">
      <c r="A93" s="59" t="s">
        <v>142</v>
      </c>
      <c r="B93" s="38"/>
      <c r="C93" s="38"/>
      <c r="D93" s="39"/>
      <c r="E93" s="15">
        <v>162414.6</v>
      </c>
      <c r="F93" s="16">
        <v>0.73909999999999998</v>
      </c>
      <c r="G93" s="58"/>
    </row>
    <row r="94" spans="1:7" x14ac:dyDescent="0.25">
      <c r="A94" s="41"/>
      <c r="B94" s="18"/>
      <c r="C94" s="18"/>
      <c r="D94" s="7"/>
      <c r="E94" s="8"/>
      <c r="F94" s="9"/>
      <c r="G94" s="56"/>
    </row>
    <row r="95" spans="1:7" x14ac:dyDescent="0.25">
      <c r="A95" s="57" t="s">
        <v>128</v>
      </c>
      <c r="B95" s="18"/>
      <c r="C95" s="18"/>
      <c r="D95" s="7"/>
      <c r="E95" s="8"/>
      <c r="F95" s="9"/>
      <c r="G95" s="56"/>
    </row>
    <row r="96" spans="1:7" x14ac:dyDescent="0.25">
      <c r="A96" s="57" t="s">
        <v>265</v>
      </c>
      <c r="B96" s="18"/>
      <c r="C96" s="18"/>
      <c r="D96" s="7"/>
      <c r="E96" s="8"/>
      <c r="F96" s="9"/>
      <c r="G96" s="56"/>
    </row>
    <row r="97" spans="1:7" x14ac:dyDescent="0.25">
      <c r="A97" s="41" t="s">
        <v>1841</v>
      </c>
      <c r="B97" s="18" t="s">
        <v>1842</v>
      </c>
      <c r="C97" s="18" t="s">
        <v>271</v>
      </c>
      <c r="D97" s="7">
        <v>7500000</v>
      </c>
      <c r="E97" s="8">
        <v>7416.97</v>
      </c>
      <c r="F97" s="9">
        <v>3.3700000000000001E-2</v>
      </c>
      <c r="G97" s="56">
        <v>8.0824999999999994E-2</v>
      </c>
    </row>
    <row r="98" spans="1:7" x14ac:dyDescent="0.25">
      <c r="A98" s="41" t="s">
        <v>1851</v>
      </c>
      <c r="B98" s="18" t="s">
        <v>1852</v>
      </c>
      <c r="C98" s="18" t="s">
        <v>282</v>
      </c>
      <c r="D98" s="7">
        <v>2500000</v>
      </c>
      <c r="E98" s="8">
        <v>2508.88</v>
      </c>
      <c r="F98" s="9">
        <v>1.14E-2</v>
      </c>
      <c r="G98" s="56">
        <v>8.0169000000000004E-2</v>
      </c>
    </row>
    <row r="99" spans="1:7" x14ac:dyDescent="0.25">
      <c r="A99" s="41" t="s">
        <v>1013</v>
      </c>
      <c r="B99" s="18" t="s">
        <v>1014</v>
      </c>
      <c r="C99" s="18" t="s">
        <v>282</v>
      </c>
      <c r="D99" s="7">
        <v>2500000</v>
      </c>
      <c r="E99" s="8">
        <v>2493.4499999999998</v>
      </c>
      <c r="F99" s="9">
        <v>1.1299999999999999E-2</v>
      </c>
      <c r="G99" s="56">
        <v>7.7499999999999999E-2</v>
      </c>
    </row>
    <row r="100" spans="1:7" x14ac:dyDescent="0.25">
      <c r="A100" s="41" t="s">
        <v>812</v>
      </c>
      <c r="B100" s="18" t="s">
        <v>813</v>
      </c>
      <c r="C100" s="18" t="s">
        <v>271</v>
      </c>
      <c r="D100" s="7">
        <v>2000000</v>
      </c>
      <c r="E100" s="8">
        <v>1996.76</v>
      </c>
      <c r="F100" s="9">
        <v>9.1000000000000004E-3</v>
      </c>
      <c r="G100" s="56">
        <v>7.5149999999999995E-2</v>
      </c>
    </row>
    <row r="101" spans="1:7" x14ac:dyDescent="0.25">
      <c r="A101" s="57" t="s">
        <v>130</v>
      </c>
      <c r="B101" s="19"/>
      <c r="C101" s="19"/>
      <c r="D101" s="10"/>
      <c r="E101" s="21">
        <v>14416.06</v>
      </c>
      <c r="F101" s="22">
        <v>6.5500000000000003E-2</v>
      </c>
      <c r="G101" s="58"/>
    </row>
    <row r="102" spans="1:7" x14ac:dyDescent="0.25">
      <c r="A102" s="41"/>
      <c r="B102" s="18"/>
      <c r="C102" s="18"/>
      <c r="D102" s="7"/>
      <c r="E102" s="8"/>
      <c r="F102" s="9"/>
      <c r="G102" s="56"/>
    </row>
    <row r="103" spans="1:7" x14ac:dyDescent="0.25">
      <c r="A103" s="57" t="s">
        <v>131</v>
      </c>
      <c r="B103" s="18"/>
      <c r="C103" s="18"/>
      <c r="D103" s="7"/>
      <c r="E103" s="8"/>
      <c r="F103" s="9"/>
      <c r="G103" s="56"/>
    </row>
    <row r="104" spans="1:7" x14ac:dyDescent="0.25">
      <c r="A104" s="41" t="s">
        <v>686</v>
      </c>
      <c r="B104" s="18" t="s">
        <v>687</v>
      </c>
      <c r="C104" s="18" t="s">
        <v>134</v>
      </c>
      <c r="D104" s="7">
        <v>12500000</v>
      </c>
      <c r="E104" s="8">
        <v>12902.54</v>
      </c>
      <c r="F104" s="9">
        <v>5.8700000000000002E-2</v>
      </c>
      <c r="G104" s="56">
        <v>6.8609083959999997E-2</v>
      </c>
    </row>
    <row r="105" spans="1:7" x14ac:dyDescent="0.25">
      <c r="A105" s="41" t="s">
        <v>647</v>
      </c>
      <c r="B105" s="18" t="s">
        <v>648</v>
      </c>
      <c r="C105" s="18" t="s">
        <v>134</v>
      </c>
      <c r="D105" s="7">
        <v>7500000</v>
      </c>
      <c r="E105" s="8">
        <v>7420.43</v>
      </c>
      <c r="F105" s="9">
        <v>3.3799999999999997E-2</v>
      </c>
      <c r="G105" s="56">
        <v>6.8371338020000005E-2</v>
      </c>
    </row>
    <row r="106" spans="1:7" x14ac:dyDescent="0.25">
      <c r="A106" s="41" t="s">
        <v>498</v>
      </c>
      <c r="B106" s="18" t="s">
        <v>499</v>
      </c>
      <c r="C106" s="18" t="s">
        <v>134</v>
      </c>
      <c r="D106" s="7">
        <v>3500000</v>
      </c>
      <c r="E106" s="8">
        <v>3557.25</v>
      </c>
      <c r="F106" s="9">
        <v>1.6199999999999999E-2</v>
      </c>
      <c r="G106" s="56">
        <v>6.7871124261999996E-2</v>
      </c>
    </row>
    <row r="107" spans="1:7" x14ac:dyDescent="0.25">
      <c r="A107" s="57" t="s">
        <v>130</v>
      </c>
      <c r="B107" s="19"/>
      <c r="C107" s="19"/>
      <c r="D107" s="10"/>
      <c r="E107" s="21">
        <v>23880.22</v>
      </c>
      <c r="F107" s="22">
        <v>0.1087</v>
      </c>
      <c r="G107" s="58"/>
    </row>
    <row r="108" spans="1:7" x14ac:dyDescent="0.25">
      <c r="A108" s="41"/>
      <c r="B108" s="18"/>
      <c r="C108" s="18"/>
      <c r="D108" s="7"/>
      <c r="E108" s="8"/>
      <c r="F108" s="9"/>
      <c r="G108" s="56"/>
    </row>
    <row r="109" spans="1:7" x14ac:dyDescent="0.25">
      <c r="A109" s="57" t="s">
        <v>140</v>
      </c>
      <c r="B109" s="18"/>
      <c r="C109" s="18"/>
      <c r="D109" s="7"/>
      <c r="E109" s="8"/>
      <c r="F109" s="9"/>
      <c r="G109" s="56"/>
    </row>
    <row r="110" spans="1:7" x14ac:dyDescent="0.25">
      <c r="A110" s="57" t="s">
        <v>130</v>
      </c>
      <c r="B110" s="18"/>
      <c r="C110" s="18"/>
      <c r="D110" s="7"/>
      <c r="E110" s="23" t="s">
        <v>127</v>
      </c>
      <c r="F110" s="24" t="s">
        <v>127</v>
      </c>
      <c r="G110" s="56"/>
    </row>
    <row r="111" spans="1:7" x14ac:dyDescent="0.25">
      <c r="A111" s="41"/>
      <c r="B111" s="18"/>
      <c r="C111" s="18"/>
      <c r="D111" s="7"/>
      <c r="E111" s="8"/>
      <c r="F111" s="9"/>
      <c r="G111" s="56"/>
    </row>
    <row r="112" spans="1:7" x14ac:dyDescent="0.25">
      <c r="A112" s="57" t="s">
        <v>141</v>
      </c>
      <c r="B112" s="18"/>
      <c r="C112" s="18"/>
      <c r="D112" s="7"/>
      <c r="E112" s="8"/>
      <c r="F112" s="9"/>
      <c r="G112" s="56"/>
    </row>
    <row r="113" spans="1:7" x14ac:dyDescent="0.25">
      <c r="A113" s="57" t="s">
        <v>130</v>
      </c>
      <c r="B113" s="18"/>
      <c r="C113" s="18"/>
      <c r="D113" s="7"/>
      <c r="E113" s="23" t="s">
        <v>127</v>
      </c>
      <c r="F113" s="24" t="s">
        <v>127</v>
      </c>
      <c r="G113" s="56"/>
    </row>
    <row r="114" spans="1:7" x14ac:dyDescent="0.25">
      <c r="A114" s="41"/>
      <c r="B114" s="18"/>
      <c r="C114" s="18"/>
      <c r="D114" s="7"/>
      <c r="E114" s="8"/>
      <c r="F114" s="9"/>
      <c r="G114" s="56"/>
    </row>
    <row r="115" spans="1:7" x14ac:dyDescent="0.25">
      <c r="A115" s="59" t="s">
        <v>142</v>
      </c>
      <c r="B115" s="38"/>
      <c r="C115" s="38"/>
      <c r="D115" s="39"/>
      <c r="E115" s="21">
        <v>38296.28</v>
      </c>
      <c r="F115" s="22">
        <v>0.17419999999999999</v>
      </c>
      <c r="G115" s="58"/>
    </row>
    <row r="116" spans="1:7" x14ac:dyDescent="0.25">
      <c r="A116" s="41"/>
      <c r="B116" s="18"/>
      <c r="C116" s="18"/>
      <c r="D116" s="7"/>
      <c r="E116" s="8"/>
      <c r="F116" s="9"/>
      <c r="G116" s="56"/>
    </row>
    <row r="117" spans="1:7" x14ac:dyDescent="0.25">
      <c r="A117" s="41"/>
      <c r="B117" s="18"/>
      <c r="C117" s="18"/>
      <c r="D117" s="7"/>
      <c r="E117" s="8"/>
      <c r="F117" s="9"/>
      <c r="G117" s="56"/>
    </row>
    <row r="118" spans="1:7" x14ac:dyDescent="0.25">
      <c r="A118" s="57" t="s">
        <v>892</v>
      </c>
      <c r="B118" s="18"/>
      <c r="C118" s="18"/>
      <c r="D118" s="7"/>
      <c r="E118" s="8"/>
      <c r="F118" s="9"/>
      <c r="G118" s="56"/>
    </row>
    <row r="119" spans="1:7" x14ac:dyDescent="0.25">
      <c r="A119" s="41" t="s">
        <v>2373</v>
      </c>
      <c r="B119" s="18" t="s">
        <v>2374</v>
      </c>
      <c r="C119" s="18"/>
      <c r="D119" s="7">
        <v>1634279.088</v>
      </c>
      <c r="E119" s="8">
        <v>245.06</v>
      </c>
      <c r="F119" s="9">
        <v>1.1000000000000001E-3</v>
      </c>
      <c r="G119" s="56"/>
    </row>
    <row r="120" spans="1:7" x14ac:dyDescent="0.25">
      <c r="A120" s="41"/>
      <c r="B120" s="18"/>
      <c r="C120" s="18"/>
      <c r="D120" s="7"/>
      <c r="E120" s="8"/>
      <c r="F120" s="9"/>
      <c r="G120" s="56"/>
    </row>
    <row r="121" spans="1:7" x14ac:dyDescent="0.25">
      <c r="A121" s="59" t="s">
        <v>142</v>
      </c>
      <c r="B121" s="38"/>
      <c r="C121" s="38"/>
      <c r="D121" s="39"/>
      <c r="E121" s="21">
        <v>245.06</v>
      </c>
      <c r="F121" s="22">
        <v>1.1000000000000001E-3</v>
      </c>
      <c r="G121" s="58"/>
    </row>
    <row r="122" spans="1:7" x14ac:dyDescent="0.25">
      <c r="A122" s="41"/>
      <c r="B122" s="18"/>
      <c r="C122" s="18"/>
      <c r="D122" s="7"/>
      <c r="E122" s="8"/>
      <c r="F122" s="9"/>
      <c r="G122" s="56"/>
    </row>
    <row r="123" spans="1:7" x14ac:dyDescent="0.25">
      <c r="A123" s="57" t="s">
        <v>216</v>
      </c>
      <c r="B123" s="18"/>
      <c r="C123" s="18"/>
      <c r="D123" s="7"/>
      <c r="E123" s="8"/>
      <c r="F123" s="9"/>
      <c r="G123" s="56"/>
    </row>
    <row r="124" spans="1:7" x14ac:dyDescent="0.25">
      <c r="A124" s="41" t="s">
        <v>217</v>
      </c>
      <c r="B124" s="18"/>
      <c r="C124" s="18"/>
      <c r="D124" s="7"/>
      <c r="E124" s="8">
        <v>13496.54</v>
      </c>
      <c r="F124" s="9">
        <v>6.1400000000000003E-2</v>
      </c>
      <c r="G124" s="56">
        <v>6.6513000000000003E-2</v>
      </c>
    </row>
    <row r="125" spans="1:7" x14ac:dyDescent="0.25">
      <c r="A125" s="57" t="s">
        <v>130</v>
      </c>
      <c r="B125" s="19"/>
      <c r="C125" s="19"/>
      <c r="D125" s="10"/>
      <c r="E125" s="21">
        <v>13496.54</v>
      </c>
      <c r="F125" s="22">
        <v>6.1400000000000003E-2</v>
      </c>
      <c r="G125" s="58"/>
    </row>
    <row r="126" spans="1:7" x14ac:dyDescent="0.25">
      <c r="A126" s="41"/>
      <c r="B126" s="18"/>
      <c r="C126" s="18"/>
      <c r="D126" s="7"/>
      <c r="E126" s="8"/>
      <c r="F126" s="9"/>
      <c r="G126" s="56"/>
    </row>
    <row r="127" spans="1:7" x14ac:dyDescent="0.25">
      <c r="A127" s="59" t="s">
        <v>142</v>
      </c>
      <c r="B127" s="38"/>
      <c r="C127" s="38"/>
      <c r="D127" s="39"/>
      <c r="E127" s="21">
        <v>13496.54</v>
      </c>
      <c r="F127" s="22">
        <v>6.1400000000000003E-2</v>
      </c>
      <c r="G127" s="58"/>
    </row>
    <row r="128" spans="1:7" x14ac:dyDescent="0.25">
      <c r="A128" s="41" t="s">
        <v>218</v>
      </c>
      <c r="B128" s="18"/>
      <c r="C128" s="18"/>
      <c r="D128" s="7"/>
      <c r="E128" s="8">
        <v>632.86180869999998</v>
      </c>
      <c r="F128" s="9">
        <v>2.879E-3</v>
      </c>
      <c r="G128" s="56"/>
    </row>
    <row r="129" spans="1:7" x14ac:dyDescent="0.25">
      <c r="A129" s="41" t="s">
        <v>219</v>
      </c>
      <c r="B129" s="18"/>
      <c r="C129" s="18"/>
      <c r="D129" s="7"/>
      <c r="E129" s="8">
        <v>4698.6281913000003</v>
      </c>
      <c r="F129" s="9">
        <v>2.1321E-2</v>
      </c>
      <c r="G129" s="56">
        <v>6.6513000000000003E-2</v>
      </c>
    </row>
    <row r="130" spans="1:7" x14ac:dyDescent="0.25">
      <c r="A130" s="60" t="s">
        <v>220</v>
      </c>
      <c r="B130" s="20"/>
      <c r="C130" s="20"/>
      <c r="D130" s="14"/>
      <c r="E130" s="15">
        <v>219783.97</v>
      </c>
      <c r="F130" s="16">
        <v>1</v>
      </c>
      <c r="G130" s="61"/>
    </row>
    <row r="131" spans="1:7" x14ac:dyDescent="0.25">
      <c r="A131" s="42"/>
      <c r="G131" s="48"/>
    </row>
    <row r="132" spans="1:7" x14ac:dyDescent="0.25">
      <c r="A132" s="62" t="s">
        <v>222</v>
      </c>
      <c r="G132" s="48"/>
    </row>
    <row r="133" spans="1:7" x14ac:dyDescent="0.25">
      <c r="A133" s="42"/>
      <c r="G133" s="48"/>
    </row>
    <row r="134" spans="1:7" x14ac:dyDescent="0.25">
      <c r="A134" s="62" t="s">
        <v>232</v>
      </c>
      <c r="G134" s="48"/>
    </row>
    <row r="135" spans="1:7" x14ac:dyDescent="0.25">
      <c r="A135" s="43" t="s">
        <v>233</v>
      </c>
      <c r="B135" s="3" t="s">
        <v>127</v>
      </c>
      <c r="G135" s="48"/>
    </row>
    <row r="136" spans="1:7" x14ac:dyDescent="0.25">
      <c r="A136" s="42" t="s">
        <v>234</v>
      </c>
      <c r="G136" s="48"/>
    </row>
    <row r="137" spans="1:7" x14ac:dyDescent="0.25">
      <c r="A137" s="42" t="s">
        <v>235</v>
      </c>
      <c r="B137" s="3" t="s">
        <v>236</v>
      </c>
      <c r="C137" s="3" t="s">
        <v>236</v>
      </c>
      <c r="G137" s="48"/>
    </row>
    <row r="138" spans="1:7" x14ac:dyDescent="0.25">
      <c r="A138" s="42"/>
      <c r="B138" s="63">
        <v>45382</v>
      </c>
      <c r="C138" s="63">
        <v>45565</v>
      </c>
      <c r="G138" s="48"/>
    </row>
    <row r="139" spans="1:7" x14ac:dyDescent="0.25">
      <c r="A139" s="42" t="s">
        <v>240</v>
      </c>
      <c r="B139">
        <v>61.01</v>
      </c>
      <c r="C139">
        <v>72.66</v>
      </c>
      <c r="E139" s="2"/>
      <c r="G139" s="64"/>
    </row>
    <row r="140" spans="1:7" x14ac:dyDescent="0.25">
      <c r="A140" s="42" t="s">
        <v>241</v>
      </c>
      <c r="B140">
        <v>30.94</v>
      </c>
      <c r="C140">
        <v>35.75</v>
      </c>
      <c r="E140" s="2"/>
      <c r="G140" s="64"/>
    </row>
    <row r="141" spans="1:7" x14ac:dyDescent="0.25">
      <c r="A141" s="42" t="s">
        <v>1916</v>
      </c>
      <c r="B141">
        <v>53.51</v>
      </c>
      <c r="C141">
        <v>63.21</v>
      </c>
      <c r="E141" s="2"/>
      <c r="G141" s="64"/>
    </row>
    <row r="142" spans="1:7" x14ac:dyDescent="0.25">
      <c r="A142" s="42" t="s">
        <v>1917</v>
      </c>
      <c r="B142">
        <v>54.53</v>
      </c>
      <c r="C142">
        <v>64.42</v>
      </c>
      <c r="E142" s="2"/>
      <c r="G142" s="64"/>
    </row>
    <row r="143" spans="1:7" x14ac:dyDescent="0.25">
      <c r="A143" s="42" t="s">
        <v>709</v>
      </c>
      <c r="B143">
        <v>54.08</v>
      </c>
      <c r="C143">
        <v>63.88</v>
      </c>
      <c r="E143" s="2"/>
      <c r="G143" s="64"/>
    </row>
    <row r="144" spans="1:7" x14ac:dyDescent="0.25">
      <c r="A144" s="42" t="s">
        <v>710</v>
      </c>
      <c r="B144" s="89">
        <v>26.2</v>
      </c>
      <c r="C144">
        <v>29.84</v>
      </c>
      <c r="E144" s="2"/>
      <c r="G144" s="64"/>
    </row>
    <row r="145" spans="1:7" x14ac:dyDescent="0.25">
      <c r="A145" s="42"/>
      <c r="E145" s="2"/>
      <c r="G145" s="64"/>
    </row>
    <row r="146" spans="1:7" x14ac:dyDescent="0.25">
      <c r="A146" s="42" t="s">
        <v>713</v>
      </c>
      <c r="G146" s="48"/>
    </row>
    <row r="147" spans="1:7" x14ac:dyDescent="0.25">
      <c r="A147" s="42"/>
      <c r="G147" s="48"/>
    </row>
    <row r="148" spans="1:7" x14ac:dyDescent="0.25">
      <c r="A148" s="70" t="s">
        <v>714</v>
      </c>
      <c r="B148" s="44" t="s">
        <v>715</v>
      </c>
      <c r="C148" s="44" t="s">
        <v>716</v>
      </c>
      <c r="D148" s="44" t="s">
        <v>717</v>
      </c>
      <c r="G148" s="48"/>
    </row>
    <row r="149" spans="1:7" x14ac:dyDescent="0.25">
      <c r="A149" s="70" t="s">
        <v>1920</v>
      </c>
      <c r="B149" s="44"/>
      <c r="C149" s="44">
        <v>1.02</v>
      </c>
      <c r="D149" s="44">
        <v>1.02</v>
      </c>
      <c r="G149" s="48"/>
    </row>
    <row r="150" spans="1:7" x14ac:dyDescent="0.25">
      <c r="A150" s="70" t="s">
        <v>723</v>
      </c>
      <c r="B150" s="44"/>
      <c r="C150" s="44">
        <v>1.02</v>
      </c>
      <c r="D150" s="44">
        <v>1.02</v>
      </c>
      <c r="G150" s="48"/>
    </row>
    <row r="151" spans="1:7" x14ac:dyDescent="0.25">
      <c r="A151" s="42"/>
      <c r="G151" s="48"/>
    </row>
    <row r="152" spans="1:7" x14ac:dyDescent="0.25">
      <c r="A152" s="42" t="s">
        <v>252</v>
      </c>
      <c r="B152" s="3" t="s">
        <v>127</v>
      </c>
      <c r="G152" s="48"/>
    </row>
    <row r="153" spans="1:7" ht="30" customHeight="1" x14ac:dyDescent="0.25">
      <c r="A153" s="43" t="s">
        <v>253</v>
      </c>
      <c r="B153" s="3" t="s">
        <v>127</v>
      </c>
      <c r="G153" s="48"/>
    </row>
    <row r="154" spans="1:7" x14ac:dyDescent="0.25">
      <c r="A154" s="43" t="s">
        <v>254</v>
      </c>
      <c r="B154" s="3" t="s">
        <v>127</v>
      </c>
      <c r="G154" s="48"/>
    </row>
    <row r="155" spans="1:7" x14ac:dyDescent="0.25">
      <c r="A155" s="42" t="s">
        <v>1259</v>
      </c>
      <c r="B155" s="65">
        <v>1.2508999999999999</v>
      </c>
      <c r="G155" s="48"/>
    </row>
    <row r="156" spans="1:7" ht="30" customHeight="1" x14ac:dyDescent="0.25">
      <c r="A156" s="43" t="s">
        <v>256</v>
      </c>
      <c r="B156" s="3" t="s">
        <v>127</v>
      </c>
      <c r="G156" s="48"/>
    </row>
    <row r="157" spans="1:7" ht="30" customHeight="1" x14ac:dyDescent="0.25">
      <c r="A157" s="43" t="s">
        <v>257</v>
      </c>
      <c r="B157" s="3" t="s">
        <v>127</v>
      </c>
      <c r="G157" s="48"/>
    </row>
    <row r="158" spans="1:7" ht="30" customHeight="1" x14ac:dyDescent="0.25">
      <c r="A158" s="43" t="s">
        <v>258</v>
      </c>
      <c r="B158" s="3" t="s">
        <v>127</v>
      </c>
      <c r="G158" s="48"/>
    </row>
    <row r="159" spans="1:7" x14ac:dyDescent="0.25">
      <c r="A159" s="42" t="s">
        <v>259</v>
      </c>
      <c r="B159" s="3" t="s">
        <v>127</v>
      </c>
      <c r="G159" s="48"/>
    </row>
    <row r="160" spans="1:7" ht="15.75" customHeight="1" thickBot="1" x14ac:dyDescent="0.3">
      <c r="A160" s="66" t="s">
        <v>260</v>
      </c>
      <c r="B160" s="67" t="s">
        <v>127</v>
      </c>
      <c r="C160" s="68"/>
      <c r="D160" s="68"/>
      <c r="E160" s="68"/>
      <c r="F160" s="68"/>
      <c r="G160" s="69"/>
    </row>
    <row r="162" spans="1:4" ht="69.95" customHeight="1" x14ac:dyDescent="0.25">
      <c r="A162" s="128" t="s">
        <v>261</v>
      </c>
      <c r="B162" s="128" t="s">
        <v>262</v>
      </c>
      <c r="C162" s="128" t="s">
        <v>5</v>
      </c>
      <c r="D162" s="128" t="s">
        <v>6</v>
      </c>
    </row>
    <row r="163" spans="1:4" ht="69.95" customHeight="1" x14ac:dyDescent="0.25">
      <c r="A163" s="128" t="s">
        <v>2375</v>
      </c>
      <c r="B163" s="128"/>
      <c r="C163" s="128" t="s">
        <v>85</v>
      </c>
      <c r="D163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29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42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2376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2377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1397</v>
      </c>
      <c r="B10" s="18" t="s">
        <v>1398</v>
      </c>
      <c r="C10" s="18" t="s">
        <v>1399</v>
      </c>
      <c r="D10" s="7">
        <v>2229</v>
      </c>
      <c r="E10" s="8">
        <v>126.17</v>
      </c>
      <c r="F10" s="9">
        <v>1.4500000000000001E-2</v>
      </c>
      <c r="G10" s="56"/>
    </row>
    <row r="11" spans="1:8" x14ac:dyDescent="0.25">
      <c r="A11" s="41" t="s">
        <v>1464</v>
      </c>
      <c r="B11" s="18" t="s">
        <v>1465</v>
      </c>
      <c r="C11" s="18" t="s">
        <v>1220</v>
      </c>
      <c r="D11" s="7">
        <v>28128</v>
      </c>
      <c r="E11" s="8">
        <v>117.08</v>
      </c>
      <c r="F11" s="9">
        <v>1.34E-2</v>
      </c>
      <c r="G11" s="56"/>
    </row>
    <row r="12" spans="1:8" x14ac:dyDescent="0.25">
      <c r="A12" s="41" t="s">
        <v>1884</v>
      </c>
      <c r="B12" s="18" t="s">
        <v>1885</v>
      </c>
      <c r="C12" s="18" t="s">
        <v>1220</v>
      </c>
      <c r="D12" s="7">
        <v>5668</v>
      </c>
      <c r="E12" s="8">
        <v>116.97</v>
      </c>
      <c r="F12" s="9">
        <v>1.34E-2</v>
      </c>
      <c r="G12" s="56"/>
    </row>
    <row r="13" spans="1:8" x14ac:dyDescent="0.25">
      <c r="A13" s="41" t="s">
        <v>2277</v>
      </c>
      <c r="B13" s="18" t="s">
        <v>2278</v>
      </c>
      <c r="C13" s="18" t="s">
        <v>1399</v>
      </c>
      <c r="D13" s="7">
        <v>7783</v>
      </c>
      <c r="E13" s="8">
        <v>111.85</v>
      </c>
      <c r="F13" s="9">
        <v>1.2800000000000001E-2</v>
      </c>
      <c r="G13" s="56"/>
    </row>
    <row r="14" spans="1:8" x14ac:dyDescent="0.25">
      <c r="A14" s="41" t="s">
        <v>1454</v>
      </c>
      <c r="B14" s="18" t="s">
        <v>1455</v>
      </c>
      <c r="C14" s="18" t="s">
        <v>1180</v>
      </c>
      <c r="D14" s="7">
        <v>6584</v>
      </c>
      <c r="E14" s="8">
        <v>110.18</v>
      </c>
      <c r="F14" s="9">
        <v>1.26E-2</v>
      </c>
      <c r="G14" s="56"/>
    </row>
    <row r="15" spans="1:8" x14ac:dyDescent="0.25">
      <c r="A15" s="41" t="s">
        <v>2378</v>
      </c>
      <c r="B15" s="18" t="s">
        <v>2379</v>
      </c>
      <c r="C15" s="18" t="s">
        <v>1399</v>
      </c>
      <c r="D15" s="7">
        <v>2089</v>
      </c>
      <c r="E15" s="8">
        <v>92.11</v>
      </c>
      <c r="F15" s="9">
        <v>1.06E-2</v>
      </c>
      <c r="G15" s="56"/>
    </row>
    <row r="16" spans="1:8" x14ac:dyDescent="0.25">
      <c r="A16" s="41" t="s">
        <v>1772</v>
      </c>
      <c r="B16" s="18" t="s">
        <v>1773</v>
      </c>
      <c r="C16" s="18" t="s">
        <v>1283</v>
      </c>
      <c r="D16" s="7">
        <v>4294</v>
      </c>
      <c r="E16" s="8">
        <v>87.76</v>
      </c>
      <c r="F16" s="9">
        <v>1.01E-2</v>
      </c>
      <c r="G16" s="56"/>
    </row>
    <row r="17" spans="1:7" x14ac:dyDescent="0.25">
      <c r="A17" s="41" t="s">
        <v>1770</v>
      </c>
      <c r="B17" s="18" t="s">
        <v>1771</v>
      </c>
      <c r="C17" s="18" t="s">
        <v>1319</v>
      </c>
      <c r="D17" s="7">
        <v>6035</v>
      </c>
      <c r="E17" s="8">
        <v>85.52</v>
      </c>
      <c r="F17" s="9">
        <v>9.7999999999999997E-3</v>
      </c>
      <c r="G17" s="56"/>
    </row>
    <row r="18" spans="1:7" x14ac:dyDescent="0.25">
      <c r="A18" s="41" t="s">
        <v>1377</v>
      </c>
      <c r="B18" s="18" t="s">
        <v>1378</v>
      </c>
      <c r="C18" s="18" t="s">
        <v>1299</v>
      </c>
      <c r="D18" s="7">
        <v>39179</v>
      </c>
      <c r="E18" s="8">
        <v>82.39</v>
      </c>
      <c r="F18" s="9">
        <v>9.4000000000000004E-3</v>
      </c>
      <c r="G18" s="56"/>
    </row>
    <row r="19" spans="1:7" x14ac:dyDescent="0.25">
      <c r="A19" s="41" t="s">
        <v>1387</v>
      </c>
      <c r="B19" s="18" t="s">
        <v>1388</v>
      </c>
      <c r="C19" s="18" t="s">
        <v>1180</v>
      </c>
      <c r="D19" s="7">
        <v>17202</v>
      </c>
      <c r="E19" s="8">
        <v>79.75</v>
      </c>
      <c r="F19" s="9">
        <v>9.1000000000000004E-3</v>
      </c>
      <c r="G19" s="56"/>
    </row>
    <row r="20" spans="1:7" x14ac:dyDescent="0.25">
      <c r="A20" s="41" t="s">
        <v>2380</v>
      </c>
      <c r="B20" s="18" t="s">
        <v>2381</v>
      </c>
      <c r="C20" s="18" t="s">
        <v>1246</v>
      </c>
      <c r="D20" s="7">
        <v>5353</v>
      </c>
      <c r="E20" s="8">
        <v>76.33</v>
      </c>
      <c r="F20" s="9">
        <v>8.8000000000000005E-3</v>
      </c>
      <c r="G20" s="56"/>
    </row>
    <row r="21" spans="1:7" x14ac:dyDescent="0.25">
      <c r="A21" s="41" t="s">
        <v>1941</v>
      </c>
      <c r="B21" s="18" t="s">
        <v>1942</v>
      </c>
      <c r="C21" s="18" t="s">
        <v>1189</v>
      </c>
      <c r="D21" s="7">
        <v>34330</v>
      </c>
      <c r="E21" s="8">
        <v>73.66</v>
      </c>
      <c r="F21" s="9">
        <v>8.3999999999999995E-3</v>
      </c>
      <c r="G21" s="56"/>
    </row>
    <row r="22" spans="1:7" x14ac:dyDescent="0.25">
      <c r="A22" s="41" t="s">
        <v>2382</v>
      </c>
      <c r="B22" s="18" t="s">
        <v>2383</v>
      </c>
      <c r="C22" s="18" t="s">
        <v>1231</v>
      </c>
      <c r="D22" s="7">
        <v>738</v>
      </c>
      <c r="E22" s="8">
        <v>70.319999999999993</v>
      </c>
      <c r="F22" s="9">
        <v>8.0999999999999996E-3</v>
      </c>
      <c r="G22" s="56"/>
    </row>
    <row r="23" spans="1:7" x14ac:dyDescent="0.25">
      <c r="A23" s="41" t="s">
        <v>1933</v>
      </c>
      <c r="B23" s="18" t="s">
        <v>1934</v>
      </c>
      <c r="C23" s="18" t="s">
        <v>1394</v>
      </c>
      <c r="D23" s="7">
        <v>3415</v>
      </c>
      <c r="E23" s="8">
        <v>69.849999999999994</v>
      </c>
      <c r="F23" s="9">
        <v>8.0000000000000002E-3</v>
      </c>
      <c r="G23" s="56"/>
    </row>
    <row r="24" spans="1:7" x14ac:dyDescent="0.25">
      <c r="A24" s="41" t="s">
        <v>2384</v>
      </c>
      <c r="B24" s="18" t="s">
        <v>2385</v>
      </c>
      <c r="C24" s="18" t="s">
        <v>2009</v>
      </c>
      <c r="D24" s="7">
        <v>3691</v>
      </c>
      <c r="E24" s="8">
        <v>69.42</v>
      </c>
      <c r="F24" s="9">
        <v>8.0000000000000002E-3</v>
      </c>
      <c r="G24" s="56"/>
    </row>
    <row r="25" spans="1:7" x14ac:dyDescent="0.25">
      <c r="A25" s="41" t="s">
        <v>2386</v>
      </c>
      <c r="B25" s="18" t="s">
        <v>2387</v>
      </c>
      <c r="C25" s="18" t="s">
        <v>1362</v>
      </c>
      <c r="D25" s="7">
        <v>10425</v>
      </c>
      <c r="E25" s="8">
        <v>68.98</v>
      </c>
      <c r="F25" s="9">
        <v>7.9000000000000008E-3</v>
      </c>
      <c r="G25" s="56"/>
    </row>
    <row r="26" spans="1:7" x14ac:dyDescent="0.25">
      <c r="A26" s="41" t="s">
        <v>1415</v>
      </c>
      <c r="B26" s="18" t="s">
        <v>1416</v>
      </c>
      <c r="C26" s="18" t="s">
        <v>1399</v>
      </c>
      <c r="D26" s="7">
        <v>33108</v>
      </c>
      <c r="E26" s="8">
        <v>67.63</v>
      </c>
      <c r="F26" s="9">
        <v>7.7999999999999996E-3</v>
      </c>
      <c r="G26" s="56"/>
    </row>
    <row r="27" spans="1:7" x14ac:dyDescent="0.25">
      <c r="A27" s="41" t="s">
        <v>2388</v>
      </c>
      <c r="B27" s="18" t="s">
        <v>2389</v>
      </c>
      <c r="C27" s="18" t="s">
        <v>1231</v>
      </c>
      <c r="D27" s="7">
        <v>28372</v>
      </c>
      <c r="E27" s="8">
        <v>67.38</v>
      </c>
      <c r="F27" s="9">
        <v>7.7000000000000002E-3</v>
      </c>
      <c r="G27" s="56"/>
    </row>
    <row r="28" spans="1:7" x14ac:dyDescent="0.25">
      <c r="A28" s="41" t="s">
        <v>1369</v>
      </c>
      <c r="B28" s="18" t="s">
        <v>1370</v>
      </c>
      <c r="C28" s="18" t="s">
        <v>1283</v>
      </c>
      <c r="D28" s="7">
        <v>58412</v>
      </c>
      <c r="E28" s="8">
        <v>66.17</v>
      </c>
      <c r="F28" s="9">
        <v>7.6E-3</v>
      </c>
      <c r="G28" s="56"/>
    </row>
    <row r="29" spans="1:7" x14ac:dyDescent="0.25">
      <c r="A29" s="41" t="s">
        <v>2003</v>
      </c>
      <c r="B29" s="18" t="s">
        <v>2004</v>
      </c>
      <c r="C29" s="18" t="s">
        <v>1180</v>
      </c>
      <c r="D29" s="7">
        <v>5550</v>
      </c>
      <c r="E29" s="8">
        <v>65.099999999999994</v>
      </c>
      <c r="F29" s="9">
        <v>7.4999999999999997E-3</v>
      </c>
      <c r="G29" s="56"/>
    </row>
    <row r="30" spans="1:7" x14ac:dyDescent="0.25">
      <c r="A30" s="41" t="s">
        <v>2390</v>
      </c>
      <c r="B30" s="18" t="s">
        <v>2391</v>
      </c>
      <c r="C30" s="18" t="s">
        <v>2392</v>
      </c>
      <c r="D30" s="7">
        <v>2284</v>
      </c>
      <c r="E30" s="8">
        <v>65.099999999999994</v>
      </c>
      <c r="F30" s="9">
        <v>7.4999999999999997E-3</v>
      </c>
      <c r="G30" s="56"/>
    </row>
    <row r="31" spans="1:7" x14ac:dyDescent="0.25">
      <c r="A31" s="41" t="s">
        <v>2393</v>
      </c>
      <c r="B31" s="18" t="s">
        <v>2394</v>
      </c>
      <c r="C31" s="18" t="s">
        <v>1399</v>
      </c>
      <c r="D31" s="7">
        <v>2528</v>
      </c>
      <c r="E31" s="8">
        <v>64.760000000000005</v>
      </c>
      <c r="F31" s="9">
        <v>7.4000000000000003E-3</v>
      </c>
      <c r="G31" s="56"/>
    </row>
    <row r="32" spans="1:7" x14ac:dyDescent="0.25">
      <c r="A32" s="41" t="s">
        <v>2395</v>
      </c>
      <c r="B32" s="18" t="s">
        <v>2396</v>
      </c>
      <c r="C32" s="18" t="s">
        <v>1223</v>
      </c>
      <c r="D32" s="7">
        <v>21431</v>
      </c>
      <c r="E32" s="8">
        <v>64.67</v>
      </c>
      <c r="F32" s="9">
        <v>7.4000000000000003E-3</v>
      </c>
      <c r="G32" s="56"/>
    </row>
    <row r="33" spans="1:7" x14ac:dyDescent="0.25">
      <c r="A33" s="41" t="s">
        <v>1968</v>
      </c>
      <c r="B33" s="18" t="s">
        <v>1969</v>
      </c>
      <c r="C33" s="18" t="s">
        <v>1804</v>
      </c>
      <c r="D33" s="7">
        <v>1183</v>
      </c>
      <c r="E33" s="8">
        <v>64.19</v>
      </c>
      <c r="F33" s="9">
        <v>7.4000000000000003E-3</v>
      </c>
      <c r="G33" s="56"/>
    </row>
    <row r="34" spans="1:7" x14ac:dyDescent="0.25">
      <c r="A34" s="41" t="s">
        <v>2397</v>
      </c>
      <c r="B34" s="18" t="s">
        <v>2398</v>
      </c>
      <c r="C34" s="18" t="s">
        <v>1234</v>
      </c>
      <c r="D34" s="7">
        <v>9427</v>
      </c>
      <c r="E34" s="8">
        <v>64.08</v>
      </c>
      <c r="F34" s="9">
        <v>7.3000000000000001E-3</v>
      </c>
      <c r="G34" s="56"/>
    </row>
    <row r="35" spans="1:7" x14ac:dyDescent="0.25">
      <c r="A35" s="41" t="s">
        <v>2399</v>
      </c>
      <c r="B35" s="18" t="s">
        <v>2400</v>
      </c>
      <c r="C35" s="18" t="s">
        <v>1399</v>
      </c>
      <c r="D35" s="7">
        <v>6064</v>
      </c>
      <c r="E35" s="8">
        <v>63.04</v>
      </c>
      <c r="F35" s="9">
        <v>7.1999999999999998E-3</v>
      </c>
      <c r="G35" s="56"/>
    </row>
    <row r="36" spans="1:7" x14ac:dyDescent="0.25">
      <c r="A36" s="41" t="s">
        <v>2401</v>
      </c>
      <c r="B36" s="18" t="s">
        <v>2402</v>
      </c>
      <c r="C36" s="18" t="s">
        <v>1223</v>
      </c>
      <c r="D36" s="7">
        <v>4601</v>
      </c>
      <c r="E36" s="8">
        <v>62.91</v>
      </c>
      <c r="F36" s="9">
        <v>7.1999999999999998E-3</v>
      </c>
      <c r="G36" s="56"/>
    </row>
    <row r="37" spans="1:7" x14ac:dyDescent="0.25">
      <c r="A37" s="41" t="s">
        <v>1939</v>
      </c>
      <c r="B37" s="18" t="s">
        <v>1940</v>
      </c>
      <c r="C37" s="18" t="s">
        <v>1220</v>
      </c>
      <c r="D37" s="7">
        <v>2723</v>
      </c>
      <c r="E37" s="8">
        <v>62.35</v>
      </c>
      <c r="F37" s="9">
        <v>7.1000000000000004E-3</v>
      </c>
      <c r="G37" s="56"/>
    </row>
    <row r="38" spans="1:7" x14ac:dyDescent="0.25">
      <c r="A38" s="41" t="s">
        <v>2403</v>
      </c>
      <c r="B38" s="18" t="s">
        <v>2404</v>
      </c>
      <c r="C38" s="18" t="s">
        <v>1180</v>
      </c>
      <c r="D38" s="7">
        <v>26905</v>
      </c>
      <c r="E38" s="8">
        <v>61.62</v>
      </c>
      <c r="F38" s="9">
        <v>7.1000000000000004E-3</v>
      </c>
      <c r="G38" s="56"/>
    </row>
    <row r="39" spans="1:7" x14ac:dyDescent="0.25">
      <c r="A39" s="41" t="s">
        <v>2015</v>
      </c>
      <c r="B39" s="18" t="s">
        <v>2016</v>
      </c>
      <c r="C39" s="18" t="s">
        <v>1504</v>
      </c>
      <c r="D39" s="7">
        <v>10725</v>
      </c>
      <c r="E39" s="8">
        <v>59.69</v>
      </c>
      <c r="F39" s="9">
        <v>6.7999999999999996E-3</v>
      </c>
      <c r="G39" s="56"/>
    </row>
    <row r="40" spans="1:7" x14ac:dyDescent="0.25">
      <c r="A40" s="41" t="s">
        <v>1958</v>
      </c>
      <c r="B40" s="18" t="s">
        <v>1959</v>
      </c>
      <c r="C40" s="18" t="s">
        <v>1180</v>
      </c>
      <c r="D40" s="7">
        <v>3119</v>
      </c>
      <c r="E40" s="8">
        <v>58.48</v>
      </c>
      <c r="F40" s="9">
        <v>6.7000000000000002E-3</v>
      </c>
      <c r="G40" s="56"/>
    </row>
    <row r="41" spans="1:7" x14ac:dyDescent="0.25">
      <c r="A41" s="41" t="s">
        <v>2405</v>
      </c>
      <c r="B41" s="18" t="s">
        <v>2406</v>
      </c>
      <c r="C41" s="18" t="s">
        <v>1183</v>
      </c>
      <c r="D41" s="7">
        <v>39194</v>
      </c>
      <c r="E41" s="8">
        <v>58.16</v>
      </c>
      <c r="F41" s="9">
        <v>6.7000000000000002E-3</v>
      </c>
      <c r="G41" s="56"/>
    </row>
    <row r="42" spans="1:7" x14ac:dyDescent="0.25">
      <c r="A42" s="41" t="s">
        <v>1537</v>
      </c>
      <c r="B42" s="18" t="s">
        <v>1538</v>
      </c>
      <c r="C42" s="18" t="s">
        <v>1283</v>
      </c>
      <c r="D42" s="7">
        <v>5236</v>
      </c>
      <c r="E42" s="8">
        <v>57.79</v>
      </c>
      <c r="F42" s="9">
        <v>6.6E-3</v>
      </c>
      <c r="G42" s="56"/>
    </row>
    <row r="43" spans="1:7" x14ac:dyDescent="0.25">
      <c r="A43" s="41" t="s">
        <v>2407</v>
      </c>
      <c r="B43" s="18" t="s">
        <v>2408</v>
      </c>
      <c r="C43" s="18" t="s">
        <v>1180</v>
      </c>
      <c r="D43" s="7">
        <v>3960</v>
      </c>
      <c r="E43" s="8">
        <v>56.23</v>
      </c>
      <c r="F43" s="9">
        <v>6.4000000000000003E-3</v>
      </c>
      <c r="G43" s="56"/>
    </row>
    <row r="44" spans="1:7" x14ac:dyDescent="0.25">
      <c r="A44" s="41" t="s">
        <v>2409</v>
      </c>
      <c r="B44" s="18" t="s">
        <v>2410</v>
      </c>
      <c r="C44" s="18" t="s">
        <v>1557</v>
      </c>
      <c r="D44" s="7">
        <v>40398</v>
      </c>
      <c r="E44" s="8">
        <v>55.63</v>
      </c>
      <c r="F44" s="9">
        <v>6.4000000000000003E-3</v>
      </c>
      <c r="G44" s="56"/>
    </row>
    <row r="45" spans="1:7" x14ac:dyDescent="0.25">
      <c r="A45" s="41" t="s">
        <v>2411</v>
      </c>
      <c r="B45" s="18" t="s">
        <v>2412</v>
      </c>
      <c r="C45" s="18" t="s">
        <v>1203</v>
      </c>
      <c r="D45" s="7">
        <v>27555</v>
      </c>
      <c r="E45" s="8">
        <v>55.5</v>
      </c>
      <c r="F45" s="9">
        <v>6.4000000000000003E-3</v>
      </c>
      <c r="G45" s="56"/>
    </row>
    <row r="46" spans="1:7" x14ac:dyDescent="0.25">
      <c r="A46" s="41" t="s">
        <v>1962</v>
      </c>
      <c r="B46" s="18" t="s">
        <v>1963</v>
      </c>
      <c r="C46" s="18" t="s">
        <v>1223</v>
      </c>
      <c r="D46" s="7">
        <v>5273</v>
      </c>
      <c r="E46" s="8">
        <v>54.76</v>
      </c>
      <c r="F46" s="9">
        <v>6.3E-3</v>
      </c>
      <c r="G46" s="56"/>
    </row>
    <row r="47" spans="1:7" x14ac:dyDescent="0.25">
      <c r="A47" s="41" t="s">
        <v>1937</v>
      </c>
      <c r="B47" s="18" t="s">
        <v>1938</v>
      </c>
      <c r="C47" s="18" t="s">
        <v>1220</v>
      </c>
      <c r="D47" s="7">
        <v>3717</v>
      </c>
      <c r="E47" s="8">
        <v>54.49</v>
      </c>
      <c r="F47" s="9">
        <v>6.1999999999999998E-3</v>
      </c>
      <c r="G47" s="56"/>
    </row>
    <row r="48" spans="1:7" x14ac:dyDescent="0.25">
      <c r="A48" s="41" t="s">
        <v>2413</v>
      </c>
      <c r="B48" s="18" t="s">
        <v>2414</v>
      </c>
      <c r="C48" s="18" t="s">
        <v>1223</v>
      </c>
      <c r="D48" s="7">
        <v>30158</v>
      </c>
      <c r="E48" s="8">
        <v>54.07</v>
      </c>
      <c r="F48" s="9">
        <v>6.1999999999999998E-3</v>
      </c>
      <c r="G48" s="56"/>
    </row>
    <row r="49" spans="1:7" x14ac:dyDescent="0.25">
      <c r="A49" s="41" t="s">
        <v>2415</v>
      </c>
      <c r="B49" s="18" t="s">
        <v>2416</v>
      </c>
      <c r="C49" s="18" t="s">
        <v>1267</v>
      </c>
      <c r="D49" s="7">
        <v>8505</v>
      </c>
      <c r="E49" s="8">
        <v>53.67</v>
      </c>
      <c r="F49" s="9">
        <v>6.1999999999999998E-3</v>
      </c>
      <c r="G49" s="56"/>
    </row>
    <row r="50" spans="1:7" x14ac:dyDescent="0.25">
      <c r="A50" s="41" t="s">
        <v>1360</v>
      </c>
      <c r="B50" s="18" t="s">
        <v>1361</v>
      </c>
      <c r="C50" s="18" t="s">
        <v>1362</v>
      </c>
      <c r="D50" s="7">
        <v>696</v>
      </c>
      <c r="E50" s="8">
        <v>53.52</v>
      </c>
      <c r="F50" s="9">
        <v>6.1000000000000004E-3</v>
      </c>
      <c r="G50" s="56"/>
    </row>
    <row r="51" spans="1:7" x14ac:dyDescent="0.25">
      <c r="A51" s="41" t="s">
        <v>2417</v>
      </c>
      <c r="B51" s="18" t="s">
        <v>2418</v>
      </c>
      <c r="C51" s="18" t="s">
        <v>1470</v>
      </c>
      <c r="D51" s="7">
        <v>12580</v>
      </c>
      <c r="E51" s="8">
        <v>53.47</v>
      </c>
      <c r="F51" s="9">
        <v>6.1000000000000004E-3</v>
      </c>
      <c r="G51" s="56"/>
    </row>
    <row r="52" spans="1:7" x14ac:dyDescent="0.25">
      <c r="A52" s="41" t="s">
        <v>1535</v>
      </c>
      <c r="B52" s="18" t="s">
        <v>1536</v>
      </c>
      <c r="C52" s="18" t="s">
        <v>1504</v>
      </c>
      <c r="D52" s="7">
        <v>1609</v>
      </c>
      <c r="E52" s="8">
        <v>53.14</v>
      </c>
      <c r="F52" s="9">
        <v>6.1000000000000004E-3</v>
      </c>
      <c r="G52" s="56"/>
    </row>
    <row r="53" spans="1:7" x14ac:dyDescent="0.25">
      <c r="A53" s="41" t="s">
        <v>1356</v>
      </c>
      <c r="B53" s="18" t="s">
        <v>1357</v>
      </c>
      <c r="C53" s="18" t="s">
        <v>1189</v>
      </c>
      <c r="D53" s="7">
        <v>25999</v>
      </c>
      <c r="E53" s="8">
        <v>53.11</v>
      </c>
      <c r="F53" s="9">
        <v>6.1000000000000004E-3</v>
      </c>
      <c r="G53" s="56"/>
    </row>
    <row r="54" spans="1:7" x14ac:dyDescent="0.25">
      <c r="A54" s="41" t="s">
        <v>1419</v>
      </c>
      <c r="B54" s="18" t="s">
        <v>1420</v>
      </c>
      <c r="C54" s="18" t="s">
        <v>1362</v>
      </c>
      <c r="D54" s="7">
        <v>1519</v>
      </c>
      <c r="E54" s="8">
        <v>52.27</v>
      </c>
      <c r="F54" s="9">
        <v>6.0000000000000001E-3</v>
      </c>
      <c r="G54" s="56"/>
    </row>
    <row r="55" spans="1:7" x14ac:dyDescent="0.25">
      <c r="A55" s="41" t="s">
        <v>2419</v>
      </c>
      <c r="B55" s="18" t="s">
        <v>2420</v>
      </c>
      <c r="C55" s="18" t="s">
        <v>1280</v>
      </c>
      <c r="D55" s="7">
        <v>4333</v>
      </c>
      <c r="E55" s="8">
        <v>52.02</v>
      </c>
      <c r="F55" s="9">
        <v>6.0000000000000001E-3</v>
      </c>
      <c r="G55" s="56"/>
    </row>
    <row r="56" spans="1:7" x14ac:dyDescent="0.25">
      <c r="A56" s="41" t="s">
        <v>2421</v>
      </c>
      <c r="B56" s="18" t="s">
        <v>2422</v>
      </c>
      <c r="C56" s="18" t="s">
        <v>1208</v>
      </c>
      <c r="D56" s="7">
        <v>21144</v>
      </c>
      <c r="E56" s="8">
        <v>51.97</v>
      </c>
      <c r="F56" s="9">
        <v>6.0000000000000001E-3</v>
      </c>
      <c r="G56" s="56"/>
    </row>
    <row r="57" spans="1:7" x14ac:dyDescent="0.25">
      <c r="A57" s="41" t="s">
        <v>1529</v>
      </c>
      <c r="B57" s="18" t="s">
        <v>1530</v>
      </c>
      <c r="C57" s="18" t="s">
        <v>1189</v>
      </c>
      <c r="D57" s="7">
        <v>31494</v>
      </c>
      <c r="E57" s="8">
        <v>51.63</v>
      </c>
      <c r="F57" s="9">
        <v>5.8999999999999999E-3</v>
      </c>
      <c r="G57" s="56"/>
    </row>
    <row r="58" spans="1:7" x14ac:dyDescent="0.25">
      <c r="A58" s="41" t="s">
        <v>1555</v>
      </c>
      <c r="B58" s="18" t="s">
        <v>1556</v>
      </c>
      <c r="C58" s="18" t="s">
        <v>1557</v>
      </c>
      <c r="D58" s="7">
        <v>3103</v>
      </c>
      <c r="E58" s="8">
        <v>51.62</v>
      </c>
      <c r="F58" s="9">
        <v>5.8999999999999999E-3</v>
      </c>
      <c r="G58" s="56"/>
    </row>
    <row r="59" spans="1:7" x14ac:dyDescent="0.25">
      <c r="A59" s="41" t="s">
        <v>2321</v>
      </c>
      <c r="B59" s="18" t="s">
        <v>2322</v>
      </c>
      <c r="C59" s="18" t="s">
        <v>1399</v>
      </c>
      <c r="D59" s="7">
        <v>5027</v>
      </c>
      <c r="E59" s="8">
        <v>51.34</v>
      </c>
      <c r="F59" s="9">
        <v>5.8999999999999999E-3</v>
      </c>
      <c r="G59" s="56"/>
    </row>
    <row r="60" spans="1:7" x14ac:dyDescent="0.25">
      <c r="A60" s="41" t="s">
        <v>1491</v>
      </c>
      <c r="B60" s="18" t="s">
        <v>1492</v>
      </c>
      <c r="C60" s="18" t="s">
        <v>1362</v>
      </c>
      <c r="D60" s="7">
        <v>8807</v>
      </c>
      <c r="E60" s="8">
        <v>51.34</v>
      </c>
      <c r="F60" s="9">
        <v>5.8999999999999999E-3</v>
      </c>
      <c r="G60" s="56"/>
    </row>
    <row r="61" spans="1:7" x14ac:dyDescent="0.25">
      <c r="A61" s="41" t="s">
        <v>1351</v>
      </c>
      <c r="B61" s="18" t="s">
        <v>1352</v>
      </c>
      <c r="C61" s="18" t="s">
        <v>1299</v>
      </c>
      <c r="D61" s="7">
        <v>14339</v>
      </c>
      <c r="E61" s="8">
        <v>49.31</v>
      </c>
      <c r="F61" s="9">
        <v>5.7000000000000002E-3</v>
      </c>
      <c r="G61" s="56"/>
    </row>
    <row r="62" spans="1:7" x14ac:dyDescent="0.25">
      <c r="A62" s="41" t="s">
        <v>2423</v>
      </c>
      <c r="B62" s="18" t="s">
        <v>2424</v>
      </c>
      <c r="C62" s="18" t="s">
        <v>1399</v>
      </c>
      <c r="D62" s="7">
        <v>6385</v>
      </c>
      <c r="E62" s="8">
        <v>48.66</v>
      </c>
      <c r="F62" s="9">
        <v>5.5999999999999999E-3</v>
      </c>
      <c r="G62" s="56"/>
    </row>
    <row r="63" spans="1:7" x14ac:dyDescent="0.25">
      <c r="A63" s="41" t="s">
        <v>1521</v>
      </c>
      <c r="B63" s="18" t="s">
        <v>1522</v>
      </c>
      <c r="C63" s="18" t="s">
        <v>1470</v>
      </c>
      <c r="D63" s="7">
        <v>2488</v>
      </c>
      <c r="E63" s="8">
        <v>48.28</v>
      </c>
      <c r="F63" s="9">
        <v>5.4999999999999997E-3</v>
      </c>
      <c r="G63" s="56"/>
    </row>
    <row r="64" spans="1:7" x14ac:dyDescent="0.25">
      <c r="A64" s="41" t="s">
        <v>1485</v>
      </c>
      <c r="B64" s="18" t="s">
        <v>1486</v>
      </c>
      <c r="C64" s="18" t="s">
        <v>1211</v>
      </c>
      <c r="D64" s="7">
        <v>5547</v>
      </c>
      <c r="E64" s="8">
        <v>48.09</v>
      </c>
      <c r="F64" s="9">
        <v>5.4999999999999997E-3</v>
      </c>
      <c r="G64" s="56"/>
    </row>
    <row r="65" spans="1:7" x14ac:dyDescent="0.25">
      <c r="A65" s="41" t="s">
        <v>2425</v>
      </c>
      <c r="B65" s="18" t="s">
        <v>2426</v>
      </c>
      <c r="C65" s="18" t="s">
        <v>2031</v>
      </c>
      <c r="D65" s="7">
        <v>25978</v>
      </c>
      <c r="E65" s="8">
        <v>47.97</v>
      </c>
      <c r="F65" s="9">
        <v>5.4999999999999997E-3</v>
      </c>
      <c r="G65" s="56"/>
    </row>
    <row r="66" spans="1:7" x14ac:dyDescent="0.25">
      <c r="A66" s="41" t="s">
        <v>1343</v>
      </c>
      <c r="B66" s="18" t="s">
        <v>1344</v>
      </c>
      <c r="C66" s="18" t="s">
        <v>1283</v>
      </c>
      <c r="D66" s="7">
        <v>23783</v>
      </c>
      <c r="E66" s="8">
        <v>47.89</v>
      </c>
      <c r="F66" s="9">
        <v>5.4999999999999997E-3</v>
      </c>
      <c r="G66" s="56"/>
    </row>
    <row r="67" spans="1:7" x14ac:dyDescent="0.25">
      <c r="A67" s="41" t="s">
        <v>2427</v>
      </c>
      <c r="B67" s="18" t="s">
        <v>2428</v>
      </c>
      <c r="C67" s="18" t="s">
        <v>1283</v>
      </c>
      <c r="D67" s="7">
        <v>29290</v>
      </c>
      <c r="E67" s="8">
        <v>47.71</v>
      </c>
      <c r="F67" s="9">
        <v>5.4999999999999997E-3</v>
      </c>
      <c r="G67" s="56"/>
    </row>
    <row r="68" spans="1:7" x14ac:dyDescent="0.25">
      <c r="A68" s="41" t="s">
        <v>2429</v>
      </c>
      <c r="B68" s="18" t="s">
        <v>2430</v>
      </c>
      <c r="C68" s="18" t="s">
        <v>1283</v>
      </c>
      <c r="D68" s="7">
        <v>10110</v>
      </c>
      <c r="E68" s="8">
        <v>46.79</v>
      </c>
      <c r="F68" s="9">
        <v>5.4000000000000003E-3</v>
      </c>
      <c r="G68" s="56"/>
    </row>
    <row r="69" spans="1:7" x14ac:dyDescent="0.25">
      <c r="A69" s="41" t="s">
        <v>2431</v>
      </c>
      <c r="B69" s="18" t="s">
        <v>2432</v>
      </c>
      <c r="C69" s="18" t="s">
        <v>1234</v>
      </c>
      <c r="D69" s="7">
        <v>3308</v>
      </c>
      <c r="E69" s="8">
        <v>46.73</v>
      </c>
      <c r="F69" s="9">
        <v>5.4000000000000003E-3</v>
      </c>
      <c r="G69" s="56"/>
    </row>
    <row r="70" spans="1:7" x14ac:dyDescent="0.25">
      <c r="A70" s="41" t="s">
        <v>1798</v>
      </c>
      <c r="B70" s="18" t="s">
        <v>1799</v>
      </c>
      <c r="C70" s="18" t="s">
        <v>1231</v>
      </c>
      <c r="D70" s="7">
        <v>2731</v>
      </c>
      <c r="E70" s="8">
        <v>45.91</v>
      </c>
      <c r="F70" s="9">
        <v>5.3E-3</v>
      </c>
      <c r="G70" s="56"/>
    </row>
    <row r="71" spans="1:7" x14ac:dyDescent="0.25">
      <c r="A71" s="41" t="s">
        <v>2433</v>
      </c>
      <c r="B71" s="18" t="s">
        <v>2434</v>
      </c>
      <c r="C71" s="18" t="s">
        <v>1283</v>
      </c>
      <c r="D71" s="7">
        <v>2502</v>
      </c>
      <c r="E71" s="8">
        <v>45.45</v>
      </c>
      <c r="F71" s="9">
        <v>5.1999999999999998E-3</v>
      </c>
      <c r="G71" s="56"/>
    </row>
    <row r="72" spans="1:7" x14ac:dyDescent="0.25">
      <c r="A72" s="41" t="s">
        <v>2435</v>
      </c>
      <c r="B72" s="18" t="s">
        <v>2436</v>
      </c>
      <c r="C72" s="18" t="s">
        <v>1246</v>
      </c>
      <c r="D72" s="7">
        <v>4485</v>
      </c>
      <c r="E72" s="8">
        <v>45.25</v>
      </c>
      <c r="F72" s="9">
        <v>5.1999999999999998E-3</v>
      </c>
      <c r="G72" s="56"/>
    </row>
    <row r="73" spans="1:7" x14ac:dyDescent="0.25">
      <c r="A73" s="41" t="s">
        <v>2437</v>
      </c>
      <c r="B73" s="18" t="s">
        <v>2438</v>
      </c>
      <c r="C73" s="18" t="s">
        <v>1234</v>
      </c>
      <c r="D73" s="7">
        <v>3634</v>
      </c>
      <c r="E73" s="8">
        <v>44.67</v>
      </c>
      <c r="F73" s="9">
        <v>5.1000000000000004E-3</v>
      </c>
      <c r="G73" s="56"/>
    </row>
    <row r="74" spans="1:7" x14ac:dyDescent="0.25">
      <c r="A74" s="41" t="s">
        <v>2439</v>
      </c>
      <c r="B74" s="18" t="s">
        <v>2440</v>
      </c>
      <c r="C74" s="18" t="s">
        <v>1362</v>
      </c>
      <c r="D74" s="7">
        <v>7681</v>
      </c>
      <c r="E74" s="8">
        <v>44.37</v>
      </c>
      <c r="F74" s="9">
        <v>5.1000000000000004E-3</v>
      </c>
      <c r="G74" s="56"/>
    </row>
    <row r="75" spans="1:7" x14ac:dyDescent="0.25">
      <c r="A75" s="41" t="s">
        <v>2441</v>
      </c>
      <c r="B75" s="18" t="s">
        <v>2442</v>
      </c>
      <c r="C75" s="18" t="s">
        <v>1283</v>
      </c>
      <c r="D75" s="7">
        <v>4460</v>
      </c>
      <c r="E75" s="8">
        <v>43.84</v>
      </c>
      <c r="F75" s="9">
        <v>5.0000000000000001E-3</v>
      </c>
      <c r="G75" s="56"/>
    </row>
    <row r="76" spans="1:7" x14ac:dyDescent="0.25">
      <c r="A76" s="41" t="s">
        <v>2443</v>
      </c>
      <c r="B76" s="18" t="s">
        <v>2444</v>
      </c>
      <c r="C76" s="18" t="s">
        <v>2009</v>
      </c>
      <c r="D76" s="7">
        <v>2754</v>
      </c>
      <c r="E76" s="8">
        <v>43.74</v>
      </c>
      <c r="F76" s="9">
        <v>5.0000000000000001E-3</v>
      </c>
      <c r="G76" s="56"/>
    </row>
    <row r="77" spans="1:7" x14ac:dyDescent="0.25">
      <c r="A77" s="41" t="s">
        <v>2445</v>
      </c>
      <c r="B77" s="18" t="s">
        <v>2446</v>
      </c>
      <c r="C77" s="18" t="s">
        <v>1234</v>
      </c>
      <c r="D77" s="7">
        <v>5706</v>
      </c>
      <c r="E77" s="8">
        <v>43.73</v>
      </c>
      <c r="F77" s="9">
        <v>5.0000000000000001E-3</v>
      </c>
      <c r="G77" s="56"/>
    </row>
    <row r="78" spans="1:7" x14ac:dyDescent="0.25">
      <c r="A78" s="41" t="s">
        <v>2045</v>
      </c>
      <c r="B78" s="18" t="s">
        <v>2046</v>
      </c>
      <c r="C78" s="18" t="s">
        <v>1804</v>
      </c>
      <c r="D78" s="7">
        <v>5388</v>
      </c>
      <c r="E78" s="8">
        <v>43.21</v>
      </c>
      <c r="F78" s="9">
        <v>5.0000000000000001E-3</v>
      </c>
      <c r="G78" s="56"/>
    </row>
    <row r="79" spans="1:7" x14ac:dyDescent="0.25">
      <c r="A79" s="41" t="s">
        <v>1533</v>
      </c>
      <c r="B79" s="18" t="s">
        <v>1534</v>
      </c>
      <c r="C79" s="18" t="s">
        <v>1267</v>
      </c>
      <c r="D79" s="7">
        <v>7141</v>
      </c>
      <c r="E79" s="8">
        <v>42.98</v>
      </c>
      <c r="F79" s="9">
        <v>4.8999999999999998E-3</v>
      </c>
      <c r="G79" s="56"/>
    </row>
    <row r="80" spans="1:7" x14ac:dyDescent="0.25">
      <c r="A80" s="41" t="s">
        <v>1900</v>
      </c>
      <c r="B80" s="18" t="s">
        <v>1901</v>
      </c>
      <c r="C80" s="18" t="s">
        <v>1804</v>
      </c>
      <c r="D80" s="7">
        <v>3502</v>
      </c>
      <c r="E80" s="8">
        <v>42.79</v>
      </c>
      <c r="F80" s="9">
        <v>4.8999999999999998E-3</v>
      </c>
      <c r="G80" s="56"/>
    </row>
    <row r="81" spans="1:7" x14ac:dyDescent="0.25">
      <c r="A81" s="41" t="s">
        <v>2447</v>
      </c>
      <c r="B81" s="18" t="s">
        <v>2448</v>
      </c>
      <c r="C81" s="18" t="s">
        <v>2031</v>
      </c>
      <c r="D81" s="7">
        <v>13738</v>
      </c>
      <c r="E81" s="8">
        <v>42.75</v>
      </c>
      <c r="F81" s="9">
        <v>4.8999999999999998E-3</v>
      </c>
      <c r="G81" s="56"/>
    </row>
    <row r="82" spans="1:7" x14ac:dyDescent="0.25">
      <c r="A82" s="41" t="s">
        <v>2331</v>
      </c>
      <c r="B82" s="18" t="s">
        <v>2332</v>
      </c>
      <c r="C82" s="18" t="s">
        <v>1283</v>
      </c>
      <c r="D82" s="7">
        <v>5423</v>
      </c>
      <c r="E82" s="8">
        <v>42.31</v>
      </c>
      <c r="F82" s="9">
        <v>4.8999999999999998E-3</v>
      </c>
      <c r="G82" s="56"/>
    </row>
    <row r="83" spans="1:7" x14ac:dyDescent="0.25">
      <c r="A83" s="41" t="s">
        <v>2449</v>
      </c>
      <c r="B83" s="18" t="s">
        <v>2450</v>
      </c>
      <c r="C83" s="18" t="s">
        <v>1470</v>
      </c>
      <c r="D83" s="7">
        <v>5492</v>
      </c>
      <c r="E83" s="8">
        <v>41.96</v>
      </c>
      <c r="F83" s="9">
        <v>4.7999999999999996E-3</v>
      </c>
      <c r="G83" s="56"/>
    </row>
    <row r="84" spans="1:7" x14ac:dyDescent="0.25">
      <c r="A84" s="41" t="s">
        <v>2037</v>
      </c>
      <c r="B84" s="18" t="s">
        <v>2038</v>
      </c>
      <c r="C84" s="18" t="s">
        <v>1234</v>
      </c>
      <c r="D84" s="7">
        <v>1134</v>
      </c>
      <c r="E84" s="8">
        <v>41.59</v>
      </c>
      <c r="F84" s="9">
        <v>4.7999999999999996E-3</v>
      </c>
      <c r="G84" s="56"/>
    </row>
    <row r="85" spans="1:7" x14ac:dyDescent="0.25">
      <c r="A85" s="41" t="s">
        <v>2451</v>
      </c>
      <c r="B85" s="18" t="s">
        <v>2452</v>
      </c>
      <c r="C85" s="18" t="s">
        <v>1319</v>
      </c>
      <c r="D85" s="7">
        <v>5905</v>
      </c>
      <c r="E85" s="8">
        <v>41.59</v>
      </c>
      <c r="F85" s="9">
        <v>4.7999999999999996E-3</v>
      </c>
      <c r="G85" s="56"/>
    </row>
    <row r="86" spans="1:7" x14ac:dyDescent="0.25">
      <c r="A86" s="41" t="s">
        <v>2453</v>
      </c>
      <c r="B86" s="18" t="s">
        <v>2454</v>
      </c>
      <c r="C86" s="18" t="s">
        <v>2455</v>
      </c>
      <c r="D86" s="7">
        <v>595</v>
      </c>
      <c r="E86" s="8">
        <v>41.52</v>
      </c>
      <c r="F86" s="9">
        <v>4.7999999999999996E-3</v>
      </c>
      <c r="G86" s="56"/>
    </row>
    <row r="87" spans="1:7" x14ac:dyDescent="0.25">
      <c r="A87" s="41" t="s">
        <v>1539</v>
      </c>
      <c r="B87" s="18" t="s">
        <v>1540</v>
      </c>
      <c r="C87" s="18" t="s">
        <v>1220</v>
      </c>
      <c r="D87" s="7">
        <v>2791</v>
      </c>
      <c r="E87" s="8">
        <v>40.18</v>
      </c>
      <c r="F87" s="9">
        <v>4.5999999999999999E-3</v>
      </c>
      <c r="G87" s="56"/>
    </row>
    <row r="88" spans="1:7" x14ac:dyDescent="0.25">
      <c r="A88" s="41" t="s">
        <v>2034</v>
      </c>
      <c r="B88" s="18" t="s">
        <v>2035</v>
      </c>
      <c r="C88" s="18" t="s">
        <v>2036</v>
      </c>
      <c r="D88" s="7">
        <v>3336</v>
      </c>
      <c r="E88" s="8">
        <v>39.93</v>
      </c>
      <c r="F88" s="9">
        <v>4.5999999999999999E-3</v>
      </c>
      <c r="G88" s="56"/>
    </row>
    <row r="89" spans="1:7" x14ac:dyDescent="0.25">
      <c r="A89" s="41" t="s">
        <v>1993</v>
      </c>
      <c r="B89" s="18" t="s">
        <v>1994</v>
      </c>
      <c r="C89" s="18" t="s">
        <v>1220</v>
      </c>
      <c r="D89" s="7">
        <v>826</v>
      </c>
      <c r="E89" s="8">
        <v>39.72</v>
      </c>
      <c r="F89" s="9">
        <v>4.5999999999999999E-3</v>
      </c>
      <c r="G89" s="56"/>
    </row>
    <row r="90" spans="1:7" x14ac:dyDescent="0.25">
      <c r="A90" s="41" t="s">
        <v>1456</v>
      </c>
      <c r="B90" s="18" t="s">
        <v>1457</v>
      </c>
      <c r="C90" s="18" t="s">
        <v>1329</v>
      </c>
      <c r="D90" s="7">
        <v>1332</v>
      </c>
      <c r="E90" s="8">
        <v>39.32</v>
      </c>
      <c r="F90" s="9">
        <v>4.4999999999999997E-3</v>
      </c>
      <c r="G90" s="56"/>
    </row>
    <row r="91" spans="1:7" x14ac:dyDescent="0.25">
      <c r="A91" s="41" t="s">
        <v>2092</v>
      </c>
      <c r="B91" s="18" t="s">
        <v>2093</v>
      </c>
      <c r="C91" s="18" t="s">
        <v>1504</v>
      </c>
      <c r="D91" s="7">
        <v>9342</v>
      </c>
      <c r="E91" s="8">
        <v>38.78</v>
      </c>
      <c r="F91" s="9">
        <v>4.4000000000000003E-3</v>
      </c>
      <c r="G91" s="56"/>
    </row>
    <row r="92" spans="1:7" x14ac:dyDescent="0.25">
      <c r="A92" s="41" t="s">
        <v>2456</v>
      </c>
      <c r="B92" s="18" t="s">
        <v>2457</v>
      </c>
      <c r="C92" s="18" t="s">
        <v>2458</v>
      </c>
      <c r="D92" s="7">
        <v>1661</v>
      </c>
      <c r="E92" s="8">
        <v>38.450000000000003</v>
      </c>
      <c r="F92" s="9">
        <v>4.4000000000000003E-3</v>
      </c>
      <c r="G92" s="56"/>
    </row>
    <row r="93" spans="1:7" x14ac:dyDescent="0.25">
      <c r="A93" s="41" t="s">
        <v>1976</v>
      </c>
      <c r="B93" s="18" t="s">
        <v>1977</v>
      </c>
      <c r="C93" s="18" t="s">
        <v>1189</v>
      </c>
      <c r="D93" s="7">
        <v>49663</v>
      </c>
      <c r="E93" s="8">
        <v>38.340000000000003</v>
      </c>
      <c r="F93" s="9">
        <v>4.4000000000000003E-3</v>
      </c>
      <c r="G93" s="56"/>
    </row>
    <row r="94" spans="1:7" x14ac:dyDescent="0.25">
      <c r="A94" s="41" t="s">
        <v>2459</v>
      </c>
      <c r="B94" s="18" t="s">
        <v>2460</v>
      </c>
      <c r="C94" s="18" t="s">
        <v>1180</v>
      </c>
      <c r="D94" s="7">
        <v>3315</v>
      </c>
      <c r="E94" s="8">
        <v>38.15</v>
      </c>
      <c r="F94" s="9">
        <v>4.4000000000000003E-3</v>
      </c>
      <c r="G94" s="56"/>
    </row>
    <row r="95" spans="1:7" x14ac:dyDescent="0.25">
      <c r="A95" s="41" t="s">
        <v>2461</v>
      </c>
      <c r="B95" s="18" t="s">
        <v>2462</v>
      </c>
      <c r="C95" s="18" t="s">
        <v>1203</v>
      </c>
      <c r="D95" s="7">
        <v>208310</v>
      </c>
      <c r="E95" s="8">
        <v>38</v>
      </c>
      <c r="F95" s="9">
        <v>4.4000000000000003E-3</v>
      </c>
      <c r="G95" s="56"/>
    </row>
    <row r="96" spans="1:7" x14ac:dyDescent="0.25">
      <c r="A96" s="41" t="s">
        <v>2463</v>
      </c>
      <c r="B96" s="18" t="s">
        <v>2464</v>
      </c>
      <c r="C96" s="18" t="s">
        <v>1180</v>
      </c>
      <c r="D96" s="7">
        <v>664</v>
      </c>
      <c r="E96" s="8">
        <v>37.99</v>
      </c>
      <c r="F96" s="9">
        <v>4.4000000000000003E-3</v>
      </c>
      <c r="G96" s="56"/>
    </row>
    <row r="97" spans="1:7" x14ac:dyDescent="0.25">
      <c r="A97" s="41" t="s">
        <v>2465</v>
      </c>
      <c r="B97" s="18" t="s">
        <v>2466</v>
      </c>
      <c r="C97" s="18" t="s">
        <v>1402</v>
      </c>
      <c r="D97" s="7">
        <v>4428</v>
      </c>
      <c r="E97" s="8">
        <v>37.979999999999997</v>
      </c>
      <c r="F97" s="9">
        <v>4.4000000000000003E-3</v>
      </c>
      <c r="G97" s="56"/>
    </row>
    <row r="98" spans="1:7" x14ac:dyDescent="0.25">
      <c r="A98" s="41" t="s">
        <v>2467</v>
      </c>
      <c r="B98" s="18" t="s">
        <v>2468</v>
      </c>
      <c r="C98" s="18" t="s">
        <v>1246</v>
      </c>
      <c r="D98" s="7">
        <v>4809</v>
      </c>
      <c r="E98" s="8">
        <v>37.96</v>
      </c>
      <c r="F98" s="9">
        <v>4.4000000000000003E-3</v>
      </c>
      <c r="G98" s="56"/>
    </row>
    <row r="99" spans="1:7" x14ac:dyDescent="0.25">
      <c r="A99" s="41" t="s">
        <v>2469</v>
      </c>
      <c r="B99" s="18" t="s">
        <v>2470</v>
      </c>
      <c r="C99" s="18" t="s">
        <v>1267</v>
      </c>
      <c r="D99" s="7">
        <v>3922</v>
      </c>
      <c r="E99" s="8">
        <v>37.729999999999997</v>
      </c>
      <c r="F99" s="9">
        <v>4.3E-3</v>
      </c>
      <c r="G99" s="56"/>
    </row>
    <row r="100" spans="1:7" x14ac:dyDescent="0.25">
      <c r="A100" s="41" t="s">
        <v>2471</v>
      </c>
      <c r="B100" s="18" t="s">
        <v>2472</v>
      </c>
      <c r="C100" s="18" t="s">
        <v>1234</v>
      </c>
      <c r="D100" s="7">
        <v>5059</v>
      </c>
      <c r="E100" s="8">
        <v>37.6</v>
      </c>
      <c r="F100" s="9">
        <v>4.3E-3</v>
      </c>
      <c r="G100" s="56"/>
    </row>
    <row r="101" spans="1:7" x14ac:dyDescent="0.25">
      <c r="A101" s="41" t="s">
        <v>2473</v>
      </c>
      <c r="B101" s="18" t="s">
        <v>2474</v>
      </c>
      <c r="C101" s="18" t="s">
        <v>1504</v>
      </c>
      <c r="D101" s="7">
        <v>2967</v>
      </c>
      <c r="E101" s="8">
        <v>37.119999999999997</v>
      </c>
      <c r="F101" s="9">
        <v>4.3E-3</v>
      </c>
      <c r="G101" s="56"/>
    </row>
    <row r="102" spans="1:7" x14ac:dyDescent="0.25">
      <c r="A102" s="41" t="s">
        <v>2475</v>
      </c>
      <c r="B102" s="18" t="s">
        <v>2476</v>
      </c>
      <c r="C102" s="18" t="s">
        <v>1362</v>
      </c>
      <c r="D102" s="7">
        <v>498</v>
      </c>
      <c r="E102" s="8">
        <v>36.78</v>
      </c>
      <c r="F102" s="9">
        <v>4.1999999999999997E-3</v>
      </c>
      <c r="G102" s="56"/>
    </row>
    <row r="103" spans="1:7" x14ac:dyDescent="0.25">
      <c r="A103" s="41" t="s">
        <v>2477</v>
      </c>
      <c r="B103" s="18" t="s">
        <v>2478</v>
      </c>
      <c r="C103" s="18" t="s">
        <v>1267</v>
      </c>
      <c r="D103" s="7">
        <v>2732</v>
      </c>
      <c r="E103" s="8">
        <v>36.65</v>
      </c>
      <c r="F103" s="9">
        <v>4.1999999999999997E-3</v>
      </c>
      <c r="G103" s="56"/>
    </row>
    <row r="104" spans="1:7" x14ac:dyDescent="0.25">
      <c r="A104" s="41" t="s">
        <v>2283</v>
      </c>
      <c r="B104" s="18" t="s">
        <v>2284</v>
      </c>
      <c r="C104" s="18" t="s">
        <v>1329</v>
      </c>
      <c r="D104" s="7">
        <v>2670</v>
      </c>
      <c r="E104" s="8">
        <v>36.049999999999997</v>
      </c>
      <c r="F104" s="9">
        <v>4.1000000000000003E-3</v>
      </c>
      <c r="G104" s="56"/>
    </row>
    <row r="105" spans="1:7" x14ac:dyDescent="0.25">
      <c r="A105" s="41" t="s">
        <v>2479</v>
      </c>
      <c r="B105" s="18" t="s">
        <v>2480</v>
      </c>
      <c r="C105" s="18" t="s">
        <v>1220</v>
      </c>
      <c r="D105" s="7">
        <v>7974</v>
      </c>
      <c r="E105" s="8">
        <v>35.659999999999997</v>
      </c>
      <c r="F105" s="9">
        <v>4.1000000000000003E-3</v>
      </c>
      <c r="G105" s="56"/>
    </row>
    <row r="106" spans="1:7" x14ac:dyDescent="0.25">
      <c r="A106" s="41" t="s">
        <v>1784</v>
      </c>
      <c r="B106" s="18" t="s">
        <v>1785</v>
      </c>
      <c r="C106" s="18" t="s">
        <v>1180</v>
      </c>
      <c r="D106" s="7">
        <v>6326</v>
      </c>
      <c r="E106" s="8">
        <v>35.340000000000003</v>
      </c>
      <c r="F106" s="9">
        <v>4.1000000000000003E-3</v>
      </c>
      <c r="G106" s="56"/>
    </row>
    <row r="107" spans="1:7" x14ac:dyDescent="0.25">
      <c r="A107" s="41" t="s">
        <v>1890</v>
      </c>
      <c r="B107" s="18" t="s">
        <v>1891</v>
      </c>
      <c r="C107" s="18" t="s">
        <v>1391</v>
      </c>
      <c r="D107" s="7">
        <v>9339</v>
      </c>
      <c r="E107" s="8">
        <v>35.340000000000003</v>
      </c>
      <c r="F107" s="9">
        <v>4.1000000000000003E-3</v>
      </c>
      <c r="G107" s="56"/>
    </row>
    <row r="108" spans="1:7" x14ac:dyDescent="0.25">
      <c r="A108" s="41" t="s">
        <v>2481</v>
      </c>
      <c r="B108" s="18" t="s">
        <v>2482</v>
      </c>
      <c r="C108" s="18" t="s">
        <v>1223</v>
      </c>
      <c r="D108" s="7">
        <v>2191</v>
      </c>
      <c r="E108" s="8">
        <v>35.07</v>
      </c>
      <c r="F108" s="9">
        <v>4.0000000000000001E-3</v>
      </c>
      <c r="G108" s="56"/>
    </row>
    <row r="109" spans="1:7" x14ac:dyDescent="0.25">
      <c r="A109" s="41" t="s">
        <v>1438</v>
      </c>
      <c r="B109" s="18" t="s">
        <v>1439</v>
      </c>
      <c r="C109" s="18" t="s">
        <v>1402</v>
      </c>
      <c r="D109" s="7">
        <v>6620</v>
      </c>
      <c r="E109" s="8">
        <v>35.049999999999997</v>
      </c>
      <c r="F109" s="9">
        <v>4.0000000000000001E-3</v>
      </c>
      <c r="G109" s="56"/>
    </row>
    <row r="110" spans="1:7" x14ac:dyDescent="0.25">
      <c r="A110" s="41" t="s">
        <v>2483</v>
      </c>
      <c r="B110" s="18" t="s">
        <v>2484</v>
      </c>
      <c r="C110" s="18" t="s">
        <v>1391</v>
      </c>
      <c r="D110" s="7">
        <v>17844</v>
      </c>
      <c r="E110" s="8">
        <v>34.93</v>
      </c>
      <c r="F110" s="9">
        <v>4.0000000000000001E-3</v>
      </c>
      <c r="G110" s="56"/>
    </row>
    <row r="111" spans="1:7" x14ac:dyDescent="0.25">
      <c r="A111" s="41" t="s">
        <v>2485</v>
      </c>
      <c r="B111" s="18" t="s">
        <v>2486</v>
      </c>
      <c r="C111" s="18" t="s">
        <v>2193</v>
      </c>
      <c r="D111" s="7">
        <v>6031</v>
      </c>
      <c r="E111" s="8">
        <v>34.82</v>
      </c>
      <c r="F111" s="9">
        <v>4.0000000000000001E-3</v>
      </c>
      <c r="G111" s="56"/>
    </row>
    <row r="112" spans="1:7" x14ac:dyDescent="0.25">
      <c r="A112" s="41" t="s">
        <v>1805</v>
      </c>
      <c r="B112" s="18" t="s">
        <v>1806</v>
      </c>
      <c r="C112" s="18" t="s">
        <v>1246</v>
      </c>
      <c r="D112" s="7">
        <v>536</v>
      </c>
      <c r="E112" s="8">
        <v>34.700000000000003</v>
      </c>
      <c r="F112" s="9">
        <v>4.0000000000000001E-3</v>
      </c>
      <c r="G112" s="56"/>
    </row>
    <row r="113" spans="1:7" x14ac:dyDescent="0.25">
      <c r="A113" s="41" t="s">
        <v>2487</v>
      </c>
      <c r="B113" s="18" t="s">
        <v>2488</v>
      </c>
      <c r="C113" s="18" t="s">
        <v>1234</v>
      </c>
      <c r="D113" s="7">
        <v>12407</v>
      </c>
      <c r="E113" s="8">
        <v>34.57</v>
      </c>
      <c r="F113" s="9">
        <v>4.0000000000000001E-3</v>
      </c>
      <c r="G113" s="56"/>
    </row>
    <row r="114" spans="1:7" x14ac:dyDescent="0.25">
      <c r="A114" s="41" t="s">
        <v>2489</v>
      </c>
      <c r="B114" s="18" t="s">
        <v>2490</v>
      </c>
      <c r="C114" s="18" t="s">
        <v>1391</v>
      </c>
      <c r="D114" s="7">
        <v>9546</v>
      </c>
      <c r="E114" s="8">
        <v>34.090000000000003</v>
      </c>
      <c r="F114" s="9">
        <v>3.8999999999999998E-3</v>
      </c>
      <c r="G114" s="56"/>
    </row>
    <row r="115" spans="1:7" x14ac:dyDescent="0.25">
      <c r="A115" s="41" t="s">
        <v>1956</v>
      </c>
      <c r="B115" s="18" t="s">
        <v>1957</v>
      </c>
      <c r="C115" s="18" t="s">
        <v>1267</v>
      </c>
      <c r="D115" s="7">
        <v>4999</v>
      </c>
      <c r="E115" s="8">
        <v>33.76</v>
      </c>
      <c r="F115" s="9">
        <v>3.8999999999999998E-3</v>
      </c>
      <c r="G115" s="56"/>
    </row>
    <row r="116" spans="1:7" x14ac:dyDescent="0.25">
      <c r="A116" s="41" t="s">
        <v>1999</v>
      </c>
      <c r="B116" s="18" t="s">
        <v>2000</v>
      </c>
      <c r="C116" s="18" t="s">
        <v>1231</v>
      </c>
      <c r="D116" s="7">
        <v>4882</v>
      </c>
      <c r="E116" s="8">
        <v>33.44</v>
      </c>
      <c r="F116" s="9">
        <v>3.8E-3</v>
      </c>
      <c r="G116" s="56"/>
    </row>
    <row r="117" spans="1:7" x14ac:dyDescent="0.25">
      <c r="A117" s="41" t="s">
        <v>2491</v>
      </c>
      <c r="B117" s="18" t="s">
        <v>2492</v>
      </c>
      <c r="C117" s="18" t="s">
        <v>2296</v>
      </c>
      <c r="D117" s="7">
        <v>5949</v>
      </c>
      <c r="E117" s="8">
        <v>33.200000000000003</v>
      </c>
      <c r="F117" s="9">
        <v>3.8E-3</v>
      </c>
      <c r="G117" s="56"/>
    </row>
    <row r="118" spans="1:7" x14ac:dyDescent="0.25">
      <c r="A118" s="41" t="s">
        <v>1978</v>
      </c>
      <c r="B118" s="18" t="s">
        <v>1979</v>
      </c>
      <c r="C118" s="18" t="s">
        <v>1283</v>
      </c>
      <c r="D118" s="7">
        <v>3695</v>
      </c>
      <c r="E118" s="8">
        <v>32.97</v>
      </c>
      <c r="F118" s="9">
        <v>3.8E-3</v>
      </c>
      <c r="G118" s="56"/>
    </row>
    <row r="119" spans="1:7" x14ac:dyDescent="0.25">
      <c r="A119" s="41" t="s">
        <v>2493</v>
      </c>
      <c r="B119" s="18" t="s">
        <v>2494</v>
      </c>
      <c r="C119" s="18" t="s">
        <v>1237</v>
      </c>
      <c r="D119" s="7">
        <v>5016</v>
      </c>
      <c r="E119" s="8">
        <v>32.549999999999997</v>
      </c>
      <c r="F119" s="9">
        <v>3.7000000000000002E-3</v>
      </c>
      <c r="G119" s="56"/>
    </row>
    <row r="120" spans="1:7" x14ac:dyDescent="0.25">
      <c r="A120" s="41" t="s">
        <v>1898</v>
      </c>
      <c r="B120" s="18" t="s">
        <v>1899</v>
      </c>
      <c r="C120" s="18" t="s">
        <v>1223</v>
      </c>
      <c r="D120" s="7">
        <v>14245</v>
      </c>
      <c r="E120" s="8">
        <v>32.47</v>
      </c>
      <c r="F120" s="9">
        <v>3.7000000000000002E-3</v>
      </c>
      <c r="G120" s="56"/>
    </row>
    <row r="121" spans="1:7" x14ac:dyDescent="0.25">
      <c r="A121" s="41" t="s">
        <v>2495</v>
      </c>
      <c r="B121" s="18" t="s">
        <v>2496</v>
      </c>
      <c r="C121" s="18" t="s">
        <v>1189</v>
      </c>
      <c r="D121" s="7">
        <v>80084</v>
      </c>
      <c r="E121" s="8">
        <v>32.380000000000003</v>
      </c>
      <c r="F121" s="9">
        <v>3.7000000000000002E-3</v>
      </c>
      <c r="G121" s="56"/>
    </row>
    <row r="122" spans="1:7" x14ac:dyDescent="0.25">
      <c r="A122" s="41" t="s">
        <v>2497</v>
      </c>
      <c r="B122" s="18" t="s">
        <v>2498</v>
      </c>
      <c r="C122" s="18" t="s">
        <v>1399</v>
      </c>
      <c r="D122" s="7">
        <v>3621</v>
      </c>
      <c r="E122" s="8">
        <v>31.61</v>
      </c>
      <c r="F122" s="9">
        <v>3.5999999999999999E-3</v>
      </c>
      <c r="G122" s="56"/>
    </row>
    <row r="123" spans="1:7" x14ac:dyDescent="0.25">
      <c r="A123" s="41" t="s">
        <v>2499</v>
      </c>
      <c r="B123" s="18" t="s">
        <v>2500</v>
      </c>
      <c r="C123" s="18" t="s">
        <v>1362</v>
      </c>
      <c r="D123" s="7">
        <v>2945</v>
      </c>
      <c r="E123" s="8">
        <v>31.42</v>
      </c>
      <c r="F123" s="9">
        <v>3.5999999999999999E-3</v>
      </c>
      <c r="G123" s="56"/>
    </row>
    <row r="124" spans="1:7" x14ac:dyDescent="0.25">
      <c r="A124" s="41" t="s">
        <v>2501</v>
      </c>
      <c r="B124" s="18" t="s">
        <v>2502</v>
      </c>
      <c r="C124" s="18" t="s">
        <v>1246</v>
      </c>
      <c r="D124" s="7">
        <v>5557</v>
      </c>
      <c r="E124" s="8">
        <v>30.97</v>
      </c>
      <c r="F124" s="9">
        <v>3.5999999999999999E-3</v>
      </c>
      <c r="G124" s="56"/>
    </row>
    <row r="125" spans="1:7" x14ac:dyDescent="0.25">
      <c r="A125" s="41" t="s">
        <v>2503</v>
      </c>
      <c r="B125" s="18" t="s">
        <v>2504</v>
      </c>
      <c r="C125" s="18" t="s">
        <v>1283</v>
      </c>
      <c r="D125" s="7">
        <v>8658</v>
      </c>
      <c r="E125" s="8">
        <v>30.96</v>
      </c>
      <c r="F125" s="9">
        <v>3.5000000000000001E-3</v>
      </c>
      <c r="G125" s="56"/>
    </row>
    <row r="126" spans="1:7" x14ac:dyDescent="0.25">
      <c r="A126" s="41" t="s">
        <v>2505</v>
      </c>
      <c r="B126" s="18" t="s">
        <v>2506</v>
      </c>
      <c r="C126" s="18" t="s">
        <v>1425</v>
      </c>
      <c r="D126" s="7">
        <v>836</v>
      </c>
      <c r="E126" s="8">
        <v>30.83</v>
      </c>
      <c r="F126" s="9">
        <v>3.5000000000000001E-3</v>
      </c>
      <c r="G126" s="56"/>
    </row>
    <row r="127" spans="1:7" x14ac:dyDescent="0.25">
      <c r="A127" s="41" t="s">
        <v>2507</v>
      </c>
      <c r="B127" s="18" t="s">
        <v>2508</v>
      </c>
      <c r="C127" s="18" t="s">
        <v>1504</v>
      </c>
      <c r="D127" s="7">
        <v>2178</v>
      </c>
      <c r="E127" s="8">
        <v>30.49</v>
      </c>
      <c r="F127" s="9">
        <v>3.5000000000000001E-3</v>
      </c>
      <c r="G127" s="56"/>
    </row>
    <row r="128" spans="1:7" x14ac:dyDescent="0.25">
      <c r="A128" s="41" t="s">
        <v>1813</v>
      </c>
      <c r="B128" s="18" t="s">
        <v>1814</v>
      </c>
      <c r="C128" s="18" t="s">
        <v>1804</v>
      </c>
      <c r="D128" s="7">
        <v>5932</v>
      </c>
      <c r="E128" s="8">
        <v>30.44</v>
      </c>
      <c r="F128" s="9">
        <v>3.5000000000000001E-3</v>
      </c>
      <c r="G128" s="56"/>
    </row>
    <row r="129" spans="1:7" x14ac:dyDescent="0.25">
      <c r="A129" s="41" t="s">
        <v>2509</v>
      </c>
      <c r="B129" s="18" t="s">
        <v>2510</v>
      </c>
      <c r="C129" s="18" t="s">
        <v>1319</v>
      </c>
      <c r="D129" s="7">
        <v>1567</v>
      </c>
      <c r="E129" s="8">
        <v>30.41</v>
      </c>
      <c r="F129" s="9">
        <v>3.5000000000000001E-3</v>
      </c>
      <c r="G129" s="56"/>
    </row>
    <row r="130" spans="1:7" x14ac:dyDescent="0.25">
      <c r="A130" s="41" t="s">
        <v>2511</v>
      </c>
      <c r="B130" s="18" t="s">
        <v>2512</v>
      </c>
      <c r="C130" s="18" t="s">
        <v>1399</v>
      </c>
      <c r="D130" s="7">
        <v>770</v>
      </c>
      <c r="E130" s="8">
        <v>30.23</v>
      </c>
      <c r="F130" s="9">
        <v>3.5000000000000001E-3</v>
      </c>
      <c r="G130" s="56"/>
    </row>
    <row r="131" spans="1:7" x14ac:dyDescent="0.25">
      <c r="A131" s="41" t="s">
        <v>2513</v>
      </c>
      <c r="B131" s="18" t="s">
        <v>2514</v>
      </c>
      <c r="C131" s="18" t="s">
        <v>1197</v>
      </c>
      <c r="D131" s="7">
        <v>356</v>
      </c>
      <c r="E131" s="8">
        <v>30.18</v>
      </c>
      <c r="F131" s="9">
        <v>3.5000000000000001E-3</v>
      </c>
      <c r="G131" s="56"/>
    </row>
    <row r="132" spans="1:7" x14ac:dyDescent="0.25">
      <c r="A132" s="41" t="s">
        <v>2515</v>
      </c>
      <c r="B132" s="18" t="s">
        <v>2516</v>
      </c>
      <c r="C132" s="18" t="s">
        <v>1292</v>
      </c>
      <c r="D132" s="7">
        <v>1293</v>
      </c>
      <c r="E132" s="8">
        <v>29.94</v>
      </c>
      <c r="F132" s="9">
        <v>3.3999999999999998E-3</v>
      </c>
      <c r="G132" s="56"/>
    </row>
    <row r="133" spans="1:7" x14ac:dyDescent="0.25">
      <c r="A133" s="41" t="s">
        <v>2517</v>
      </c>
      <c r="B133" s="18" t="s">
        <v>2518</v>
      </c>
      <c r="C133" s="18" t="s">
        <v>1402</v>
      </c>
      <c r="D133" s="7">
        <v>5375</v>
      </c>
      <c r="E133" s="8">
        <v>29.93</v>
      </c>
      <c r="F133" s="9">
        <v>3.3999999999999998E-3</v>
      </c>
      <c r="G133" s="56"/>
    </row>
    <row r="134" spans="1:7" x14ac:dyDescent="0.25">
      <c r="A134" s="41" t="s">
        <v>2519</v>
      </c>
      <c r="B134" s="18" t="s">
        <v>2520</v>
      </c>
      <c r="C134" s="18" t="s">
        <v>1246</v>
      </c>
      <c r="D134" s="7">
        <v>4923</v>
      </c>
      <c r="E134" s="8">
        <v>29.73</v>
      </c>
      <c r="F134" s="9">
        <v>3.3999999999999998E-3</v>
      </c>
      <c r="G134" s="56"/>
    </row>
    <row r="135" spans="1:7" x14ac:dyDescent="0.25">
      <c r="A135" s="41" t="s">
        <v>2311</v>
      </c>
      <c r="B135" s="18" t="s">
        <v>2312</v>
      </c>
      <c r="C135" s="18" t="s">
        <v>1226</v>
      </c>
      <c r="D135" s="7">
        <v>7883</v>
      </c>
      <c r="E135" s="8">
        <v>29.7</v>
      </c>
      <c r="F135" s="9">
        <v>3.3999999999999998E-3</v>
      </c>
      <c r="G135" s="56"/>
    </row>
    <row r="136" spans="1:7" x14ac:dyDescent="0.25">
      <c r="A136" s="41" t="s">
        <v>2521</v>
      </c>
      <c r="B136" s="18" t="s">
        <v>2522</v>
      </c>
      <c r="C136" s="18" t="s">
        <v>1223</v>
      </c>
      <c r="D136" s="7">
        <v>4815</v>
      </c>
      <c r="E136" s="8">
        <v>29.68</v>
      </c>
      <c r="F136" s="9">
        <v>3.3999999999999998E-3</v>
      </c>
      <c r="G136" s="56"/>
    </row>
    <row r="137" spans="1:7" x14ac:dyDescent="0.25">
      <c r="A137" s="41" t="s">
        <v>2523</v>
      </c>
      <c r="B137" s="18" t="s">
        <v>2524</v>
      </c>
      <c r="C137" s="18" t="s">
        <v>1186</v>
      </c>
      <c r="D137" s="7">
        <v>1787</v>
      </c>
      <c r="E137" s="8">
        <v>29.58</v>
      </c>
      <c r="F137" s="9">
        <v>3.3999999999999998E-3</v>
      </c>
      <c r="G137" s="56"/>
    </row>
    <row r="138" spans="1:7" x14ac:dyDescent="0.25">
      <c r="A138" s="41" t="s">
        <v>1935</v>
      </c>
      <c r="B138" s="18" t="s">
        <v>1936</v>
      </c>
      <c r="C138" s="18" t="s">
        <v>1180</v>
      </c>
      <c r="D138" s="7">
        <v>2446</v>
      </c>
      <c r="E138" s="8">
        <v>29.49</v>
      </c>
      <c r="F138" s="9">
        <v>3.3999999999999998E-3</v>
      </c>
      <c r="G138" s="56"/>
    </row>
    <row r="139" spans="1:7" x14ac:dyDescent="0.25">
      <c r="A139" s="41" t="s">
        <v>1952</v>
      </c>
      <c r="B139" s="18" t="s">
        <v>1953</v>
      </c>
      <c r="C139" s="18" t="s">
        <v>1180</v>
      </c>
      <c r="D139" s="7">
        <v>1443</v>
      </c>
      <c r="E139" s="8">
        <v>29.33</v>
      </c>
      <c r="F139" s="9">
        <v>3.3999999999999998E-3</v>
      </c>
      <c r="G139" s="56"/>
    </row>
    <row r="140" spans="1:7" x14ac:dyDescent="0.25">
      <c r="A140" s="41" t="s">
        <v>2525</v>
      </c>
      <c r="B140" s="18" t="s">
        <v>2526</v>
      </c>
      <c r="C140" s="18" t="s">
        <v>1246</v>
      </c>
      <c r="D140" s="7">
        <v>921</v>
      </c>
      <c r="E140" s="8">
        <v>29.06</v>
      </c>
      <c r="F140" s="9">
        <v>3.3E-3</v>
      </c>
      <c r="G140" s="56"/>
    </row>
    <row r="141" spans="1:7" x14ac:dyDescent="0.25">
      <c r="A141" s="41" t="s">
        <v>2527</v>
      </c>
      <c r="B141" s="18" t="s">
        <v>2528</v>
      </c>
      <c r="C141" s="18" t="s">
        <v>1267</v>
      </c>
      <c r="D141" s="7">
        <v>3535</v>
      </c>
      <c r="E141" s="8">
        <v>28.58</v>
      </c>
      <c r="F141" s="9">
        <v>3.3E-3</v>
      </c>
      <c r="G141" s="56"/>
    </row>
    <row r="142" spans="1:7" x14ac:dyDescent="0.25">
      <c r="A142" s="41" t="s">
        <v>2529</v>
      </c>
      <c r="B142" s="18" t="s">
        <v>2530</v>
      </c>
      <c r="C142" s="18" t="s">
        <v>1267</v>
      </c>
      <c r="D142" s="7">
        <v>3142</v>
      </c>
      <c r="E142" s="8">
        <v>28.19</v>
      </c>
      <c r="F142" s="9">
        <v>3.2000000000000002E-3</v>
      </c>
      <c r="G142" s="56"/>
    </row>
    <row r="143" spans="1:7" x14ac:dyDescent="0.25">
      <c r="A143" s="41" t="s">
        <v>2531</v>
      </c>
      <c r="B143" s="18" t="s">
        <v>2532</v>
      </c>
      <c r="C143" s="18" t="s">
        <v>2031</v>
      </c>
      <c r="D143" s="7">
        <v>933</v>
      </c>
      <c r="E143" s="8">
        <v>28.07</v>
      </c>
      <c r="F143" s="9">
        <v>3.2000000000000002E-3</v>
      </c>
      <c r="G143" s="56"/>
    </row>
    <row r="144" spans="1:7" x14ac:dyDescent="0.25">
      <c r="A144" s="41" t="s">
        <v>2533</v>
      </c>
      <c r="B144" s="18" t="s">
        <v>2534</v>
      </c>
      <c r="C144" s="18" t="s">
        <v>1180</v>
      </c>
      <c r="D144" s="7">
        <v>398</v>
      </c>
      <c r="E144" s="8">
        <v>28.05</v>
      </c>
      <c r="F144" s="9">
        <v>3.2000000000000002E-3</v>
      </c>
      <c r="G144" s="56"/>
    </row>
    <row r="145" spans="1:7" x14ac:dyDescent="0.25">
      <c r="A145" s="41" t="s">
        <v>2019</v>
      </c>
      <c r="B145" s="18" t="s">
        <v>2020</v>
      </c>
      <c r="C145" s="18" t="s">
        <v>1391</v>
      </c>
      <c r="D145" s="7">
        <v>2966</v>
      </c>
      <c r="E145" s="8">
        <v>28.01</v>
      </c>
      <c r="F145" s="9">
        <v>3.2000000000000002E-3</v>
      </c>
      <c r="G145" s="56"/>
    </row>
    <row r="146" spans="1:7" x14ac:dyDescent="0.25">
      <c r="A146" s="41" t="s">
        <v>2535</v>
      </c>
      <c r="B146" s="18" t="s">
        <v>2536</v>
      </c>
      <c r="C146" s="18" t="s">
        <v>1180</v>
      </c>
      <c r="D146" s="7">
        <v>2091</v>
      </c>
      <c r="E146" s="8">
        <v>27.87</v>
      </c>
      <c r="F146" s="9">
        <v>3.2000000000000002E-3</v>
      </c>
      <c r="G146" s="56"/>
    </row>
    <row r="147" spans="1:7" x14ac:dyDescent="0.25">
      <c r="A147" s="41" t="s">
        <v>1964</v>
      </c>
      <c r="B147" s="18" t="s">
        <v>1965</v>
      </c>
      <c r="C147" s="18" t="s">
        <v>1283</v>
      </c>
      <c r="D147" s="7">
        <v>2323</v>
      </c>
      <c r="E147" s="8">
        <v>27.82</v>
      </c>
      <c r="F147" s="9">
        <v>3.2000000000000002E-3</v>
      </c>
      <c r="G147" s="56"/>
    </row>
    <row r="148" spans="1:7" x14ac:dyDescent="0.25">
      <c r="A148" s="41" t="s">
        <v>2537</v>
      </c>
      <c r="B148" s="18" t="s">
        <v>2538</v>
      </c>
      <c r="C148" s="18" t="s">
        <v>1234</v>
      </c>
      <c r="D148" s="7">
        <v>3060</v>
      </c>
      <c r="E148" s="8">
        <v>27.78</v>
      </c>
      <c r="F148" s="9">
        <v>3.2000000000000002E-3</v>
      </c>
      <c r="G148" s="56"/>
    </row>
    <row r="149" spans="1:7" x14ac:dyDescent="0.25">
      <c r="A149" s="41" t="s">
        <v>2539</v>
      </c>
      <c r="B149" s="18" t="s">
        <v>2540</v>
      </c>
      <c r="C149" s="18" t="s">
        <v>1319</v>
      </c>
      <c r="D149" s="7">
        <v>1712</v>
      </c>
      <c r="E149" s="8">
        <v>27.35</v>
      </c>
      <c r="F149" s="9">
        <v>3.0999999999999999E-3</v>
      </c>
      <c r="G149" s="56"/>
    </row>
    <row r="150" spans="1:7" x14ac:dyDescent="0.25">
      <c r="A150" s="41" t="s">
        <v>2279</v>
      </c>
      <c r="B150" s="18" t="s">
        <v>2280</v>
      </c>
      <c r="C150" s="18" t="s">
        <v>1391</v>
      </c>
      <c r="D150" s="7">
        <v>3102</v>
      </c>
      <c r="E150" s="8">
        <v>27.29</v>
      </c>
      <c r="F150" s="9">
        <v>3.0999999999999999E-3</v>
      </c>
      <c r="G150" s="56"/>
    </row>
    <row r="151" spans="1:7" x14ac:dyDescent="0.25">
      <c r="A151" s="41" t="s">
        <v>2541</v>
      </c>
      <c r="B151" s="18" t="s">
        <v>2542</v>
      </c>
      <c r="C151" s="18" t="s">
        <v>1220</v>
      </c>
      <c r="D151" s="7">
        <v>8810</v>
      </c>
      <c r="E151" s="8">
        <v>27.27</v>
      </c>
      <c r="F151" s="9">
        <v>3.0999999999999999E-3</v>
      </c>
      <c r="G151" s="56"/>
    </row>
    <row r="152" spans="1:7" x14ac:dyDescent="0.25">
      <c r="A152" s="41" t="s">
        <v>2543</v>
      </c>
      <c r="B152" s="18" t="s">
        <v>2544</v>
      </c>
      <c r="C152" s="18" t="s">
        <v>1306</v>
      </c>
      <c r="D152" s="7">
        <v>50335</v>
      </c>
      <c r="E152" s="8">
        <v>27.16</v>
      </c>
      <c r="F152" s="9">
        <v>3.0999999999999999E-3</v>
      </c>
      <c r="G152" s="56"/>
    </row>
    <row r="153" spans="1:7" x14ac:dyDescent="0.25">
      <c r="A153" s="41" t="s">
        <v>2545</v>
      </c>
      <c r="B153" s="18" t="s">
        <v>2546</v>
      </c>
      <c r="C153" s="18" t="s">
        <v>1804</v>
      </c>
      <c r="D153" s="7">
        <v>3855</v>
      </c>
      <c r="E153" s="8">
        <v>26.99</v>
      </c>
      <c r="F153" s="9">
        <v>3.0999999999999999E-3</v>
      </c>
      <c r="G153" s="56"/>
    </row>
    <row r="154" spans="1:7" x14ac:dyDescent="0.25">
      <c r="A154" s="41" t="s">
        <v>2547</v>
      </c>
      <c r="B154" s="18" t="s">
        <v>2548</v>
      </c>
      <c r="C154" s="18" t="s">
        <v>1399</v>
      </c>
      <c r="D154" s="7">
        <v>394</v>
      </c>
      <c r="E154" s="8">
        <v>26.63</v>
      </c>
      <c r="F154" s="9">
        <v>3.0999999999999999E-3</v>
      </c>
      <c r="G154" s="56"/>
    </row>
    <row r="155" spans="1:7" x14ac:dyDescent="0.25">
      <c r="A155" s="41" t="s">
        <v>2549</v>
      </c>
      <c r="B155" s="18" t="s">
        <v>2550</v>
      </c>
      <c r="C155" s="18" t="s">
        <v>1283</v>
      </c>
      <c r="D155" s="7">
        <v>17587</v>
      </c>
      <c r="E155" s="8">
        <v>26.49</v>
      </c>
      <c r="F155" s="9">
        <v>3.0000000000000001E-3</v>
      </c>
      <c r="G155" s="56"/>
    </row>
    <row r="156" spans="1:7" x14ac:dyDescent="0.25">
      <c r="A156" s="41" t="s">
        <v>2551</v>
      </c>
      <c r="B156" s="18" t="s">
        <v>2552</v>
      </c>
      <c r="C156" s="18" t="s">
        <v>1234</v>
      </c>
      <c r="D156" s="7">
        <v>7369</v>
      </c>
      <c r="E156" s="8">
        <v>26.34</v>
      </c>
      <c r="F156" s="9">
        <v>3.0000000000000001E-3</v>
      </c>
      <c r="G156" s="56"/>
    </row>
    <row r="157" spans="1:7" x14ac:dyDescent="0.25">
      <c r="A157" s="41" t="s">
        <v>2553</v>
      </c>
      <c r="B157" s="18" t="s">
        <v>2554</v>
      </c>
      <c r="C157" s="18" t="s">
        <v>1391</v>
      </c>
      <c r="D157" s="7">
        <v>21531</v>
      </c>
      <c r="E157" s="8">
        <v>26.24</v>
      </c>
      <c r="F157" s="9">
        <v>3.0000000000000001E-3</v>
      </c>
      <c r="G157" s="56"/>
    </row>
    <row r="158" spans="1:7" x14ac:dyDescent="0.25">
      <c r="A158" s="41" t="s">
        <v>2555</v>
      </c>
      <c r="B158" s="18" t="s">
        <v>2556</v>
      </c>
      <c r="C158" s="18" t="s">
        <v>1324</v>
      </c>
      <c r="D158" s="7">
        <v>11854</v>
      </c>
      <c r="E158" s="8">
        <v>26.09</v>
      </c>
      <c r="F158" s="9">
        <v>3.0000000000000001E-3</v>
      </c>
      <c r="G158" s="56"/>
    </row>
    <row r="159" spans="1:7" x14ac:dyDescent="0.25">
      <c r="A159" s="41" t="s">
        <v>2557</v>
      </c>
      <c r="B159" s="18" t="s">
        <v>2558</v>
      </c>
      <c r="C159" s="18" t="s">
        <v>1319</v>
      </c>
      <c r="D159" s="7">
        <v>1459</v>
      </c>
      <c r="E159" s="8">
        <v>25.67</v>
      </c>
      <c r="F159" s="9">
        <v>2.8999999999999998E-3</v>
      </c>
      <c r="G159" s="56"/>
    </row>
    <row r="160" spans="1:7" x14ac:dyDescent="0.25">
      <c r="A160" s="41" t="s">
        <v>2559</v>
      </c>
      <c r="B160" s="18" t="s">
        <v>2560</v>
      </c>
      <c r="C160" s="18" t="s">
        <v>1223</v>
      </c>
      <c r="D160" s="7">
        <v>11973</v>
      </c>
      <c r="E160" s="8">
        <v>25.35</v>
      </c>
      <c r="F160" s="9">
        <v>2.8999999999999998E-3</v>
      </c>
      <c r="G160" s="56"/>
    </row>
    <row r="161" spans="1:7" x14ac:dyDescent="0.25">
      <c r="A161" s="41" t="s">
        <v>1924</v>
      </c>
      <c r="B161" s="18" t="s">
        <v>1925</v>
      </c>
      <c r="C161" s="18" t="s">
        <v>1200</v>
      </c>
      <c r="D161" s="7">
        <v>2729</v>
      </c>
      <c r="E161" s="8">
        <v>25.15</v>
      </c>
      <c r="F161" s="9">
        <v>2.8999999999999998E-3</v>
      </c>
      <c r="G161" s="56"/>
    </row>
    <row r="162" spans="1:7" x14ac:dyDescent="0.25">
      <c r="A162" s="41" t="s">
        <v>2013</v>
      </c>
      <c r="B162" s="18" t="s">
        <v>2014</v>
      </c>
      <c r="C162" s="18" t="s">
        <v>1362</v>
      </c>
      <c r="D162" s="7">
        <v>3242</v>
      </c>
      <c r="E162" s="8">
        <v>25.14</v>
      </c>
      <c r="F162" s="9">
        <v>2.8999999999999998E-3</v>
      </c>
      <c r="G162" s="56"/>
    </row>
    <row r="163" spans="1:7" x14ac:dyDescent="0.25">
      <c r="A163" s="41" t="s">
        <v>2057</v>
      </c>
      <c r="B163" s="18" t="s">
        <v>2058</v>
      </c>
      <c r="C163" s="18" t="s">
        <v>1425</v>
      </c>
      <c r="D163" s="7">
        <v>1799</v>
      </c>
      <c r="E163" s="8">
        <v>24.98</v>
      </c>
      <c r="F163" s="9">
        <v>2.8999999999999998E-3</v>
      </c>
      <c r="G163" s="56"/>
    </row>
    <row r="164" spans="1:7" x14ac:dyDescent="0.25">
      <c r="A164" s="41" t="s">
        <v>1543</v>
      </c>
      <c r="B164" s="18" t="s">
        <v>1544</v>
      </c>
      <c r="C164" s="18" t="s">
        <v>1504</v>
      </c>
      <c r="D164" s="7">
        <v>1131</v>
      </c>
      <c r="E164" s="8">
        <v>24.79</v>
      </c>
      <c r="F164" s="9">
        <v>2.8E-3</v>
      </c>
      <c r="G164" s="56"/>
    </row>
    <row r="165" spans="1:7" x14ac:dyDescent="0.25">
      <c r="A165" s="41" t="s">
        <v>1509</v>
      </c>
      <c r="B165" s="18" t="s">
        <v>1510</v>
      </c>
      <c r="C165" s="18" t="s">
        <v>1362</v>
      </c>
      <c r="D165" s="7">
        <v>3650</v>
      </c>
      <c r="E165" s="8">
        <v>24.66</v>
      </c>
      <c r="F165" s="9">
        <v>2.8E-3</v>
      </c>
      <c r="G165" s="56"/>
    </row>
    <row r="166" spans="1:7" x14ac:dyDescent="0.25">
      <c r="A166" s="41" t="s">
        <v>1931</v>
      </c>
      <c r="B166" s="18" t="s">
        <v>1932</v>
      </c>
      <c r="C166" s="18" t="s">
        <v>1283</v>
      </c>
      <c r="D166" s="7">
        <v>2055</v>
      </c>
      <c r="E166" s="8">
        <v>24.38</v>
      </c>
      <c r="F166" s="9">
        <v>2.8E-3</v>
      </c>
      <c r="G166" s="56"/>
    </row>
    <row r="167" spans="1:7" x14ac:dyDescent="0.25">
      <c r="A167" s="41" t="s">
        <v>2561</v>
      </c>
      <c r="B167" s="18" t="s">
        <v>2562</v>
      </c>
      <c r="C167" s="18" t="s">
        <v>1234</v>
      </c>
      <c r="D167" s="7">
        <v>2150</v>
      </c>
      <c r="E167" s="8">
        <v>23.87</v>
      </c>
      <c r="F167" s="9">
        <v>2.7000000000000001E-3</v>
      </c>
      <c r="G167" s="56"/>
    </row>
    <row r="168" spans="1:7" x14ac:dyDescent="0.25">
      <c r="A168" s="41" t="s">
        <v>2297</v>
      </c>
      <c r="B168" s="18" t="s">
        <v>2298</v>
      </c>
      <c r="C168" s="18" t="s">
        <v>1234</v>
      </c>
      <c r="D168" s="7">
        <v>1364</v>
      </c>
      <c r="E168" s="8">
        <v>23.64</v>
      </c>
      <c r="F168" s="9">
        <v>2.7000000000000001E-3</v>
      </c>
      <c r="G168" s="56"/>
    </row>
    <row r="169" spans="1:7" x14ac:dyDescent="0.25">
      <c r="A169" s="41" t="s">
        <v>1987</v>
      </c>
      <c r="B169" s="18" t="s">
        <v>1988</v>
      </c>
      <c r="C169" s="18" t="s">
        <v>1220</v>
      </c>
      <c r="D169" s="7">
        <v>2659</v>
      </c>
      <c r="E169" s="8">
        <v>23.64</v>
      </c>
      <c r="F169" s="9">
        <v>2.7000000000000001E-3</v>
      </c>
      <c r="G169" s="56"/>
    </row>
    <row r="170" spans="1:7" x14ac:dyDescent="0.25">
      <c r="A170" s="41" t="s">
        <v>2563</v>
      </c>
      <c r="B170" s="18" t="s">
        <v>2564</v>
      </c>
      <c r="C170" s="18" t="s">
        <v>1362</v>
      </c>
      <c r="D170" s="7">
        <v>1119</v>
      </c>
      <c r="E170" s="8">
        <v>23.35</v>
      </c>
      <c r="F170" s="9">
        <v>2.7000000000000001E-3</v>
      </c>
      <c r="G170" s="56"/>
    </row>
    <row r="171" spans="1:7" x14ac:dyDescent="0.25">
      <c r="A171" s="41" t="s">
        <v>2565</v>
      </c>
      <c r="B171" s="18" t="s">
        <v>2566</v>
      </c>
      <c r="C171" s="18" t="s">
        <v>1197</v>
      </c>
      <c r="D171" s="7">
        <v>5038</v>
      </c>
      <c r="E171" s="8">
        <v>23.11</v>
      </c>
      <c r="F171" s="9">
        <v>2.7000000000000001E-3</v>
      </c>
      <c r="G171" s="56"/>
    </row>
    <row r="172" spans="1:7" x14ac:dyDescent="0.25">
      <c r="A172" s="41" t="s">
        <v>2567</v>
      </c>
      <c r="B172" s="18" t="s">
        <v>2568</v>
      </c>
      <c r="C172" s="18" t="s">
        <v>1399</v>
      </c>
      <c r="D172" s="7">
        <v>3186</v>
      </c>
      <c r="E172" s="8">
        <v>22.91</v>
      </c>
      <c r="F172" s="9">
        <v>2.5999999999999999E-3</v>
      </c>
      <c r="G172" s="56"/>
    </row>
    <row r="173" spans="1:7" x14ac:dyDescent="0.25">
      <c r="A173" s="41" t="s">
        <v>2569</v>
      </c>
      <c r="B173" s="18" t="s">
        <v>2570</v>
      </c>
      <c r="C173" s="18" t="s">
        <v>1246</v>
      </c>
      <c r="D173" s="7">
        <v>5309</v>
      </c>
      <c r="E173" s="8">
        <v>22.86</v>
      </c>
      <c r="F173" s="9">
        <v>2.5999999999999999E-3</v>
      </c>
      <c r="G173" s="56"/>
    </row>
    <row r="174" spans="1:7" x14ac:dyDescent="0.25">
      <c r="A174" s="41" t="s">
        <v>2571</v>
      </c>
      <c r="B174" s="18" t="s">
        <v>2572</v>
      </c>
      <c r="C174" s="18" t="s">
        <v>1283</v>
      </c>
      <c r="D174" s="7">
        <v>10877</v>
      </c>
      <c r="E174" s="8">
        <v>22.51</v>
      </c>
      <c r="F174" s="9">
        <v>2.5999999999999999E-3</v>
      </c>
      <c r="G174" s="56"/>
    </row>
    <row r="175" spans="1:7" x14ac:dyDescent="0.25">
      <c r="A175" s="41" t="s">
        <v>2573</v>
      </c>
      <c r="B175" s="18" t="s">
        <v>2574</v>
      </c>
      <c r="C175" s="18" t="s">
        <v>1399</v>
      </c>
      <c r="D175" s="7">
        <v>1787</v>
      </c>
      <c r="E175" s="8">
        <v>22.15</v>
      </c>
      <c r="F175" s="9">
        <v>2.5000000000000001E-3</v>
      </c>
      <c r="G175" s="56"/>
    </row>
    <row r="176" spans="1:7" x14ac:dyDescent="0.25">
      <c r="A176" s="41" t="s">
        <v>1894</v>
      </c>
      <c r="B176" s="18" t="s">
        <v>1895</v>
      </c>
      <c r="C176" s="18" t="s">
        <v>1292</v>
      </c>
      <c r="D176" s="7">
        <v>1280</v>
      </c>
      <c r="E176" s="8">
        <v>22.05</v>
      </c>
      <c r="F176" s="9">
        <v>2.5000000000000001E-3</v>
      </c>
      <c r="G176" s="56"/>
    </row>
    <row r="177" spans="1:7" x14ac:dyDescent="0.25">
      <c r="A177" s="41" t="s">
        <v>2096</v>
      </c>
      <c r="B177" s="18" t="s">
        <v>2097</v>
      </c>
      <c r="C177" s="18" t="s">
        <v>1237</v>
      </c>
      <c r="D177" s="7">
        <v>3131</v>
      </c>
      <c r="E177" s="8">
        <v>22.04</v>
      </c>
      <c r="F177" s="9">
        <v>2.5000000000000001E-3</v>
      </c>
      <c r="G177" s="56"/>
    </row>
    <row r="178" spans="1:7" x14ac:dyDescent="0.25">
      <c r="A178" s="41" t="s">
        <v>2039</v>
      </c>
      <c r="B178" s="18" t="s">
        <v>2040</v>
      </c>
      <c r="C178" s="18" t="s">
        <v>1223</v>
      </c>
      <c r="D178" s="7">
        <v>4933</v>
      </c>
      <c r="E178" s="8">
        <v>22.02</v>
      </c>
      <c r="F178" s="9">
        <v>2.5000000000000001E-3</v>
      </c>
      <c r="G178" s="56"/>
    </row>
    <row r="179" spans="1:7" x14ac:dyDescent="0.25">
      <c r="A179" s="41" t="s">
        <v>2575</v>
      </c>
      <c r="B179" s="18" t="s">
        <v>2576</v>
      </c>
      <c r="C179" s="18" t="s">
        <v>2031</v>
      </c>
      <c r="D179" s="7">
        <v>2803</v>
      </c>
      <c r="E179" s="8">
        <v>21.71</v>
      </c>
      <c r="F179" s="9">
        <v>2.5000000000000001E-3</v>
      </c>
      <c r="G179" s="56"/>
    </row>
    <row r="180" spans="1:7" x14ac:dyDescent="0.25">
      <c r="A180" s="41" t="s">
        <v>2577</v>
      </c>
      <c r="B180" s="18" t="s">
        <v>2578</v>
      </c>
      <c r="C180" s="18" t="s">
        <v>1200</v>
      </c>
      <c r="D180" s="7">
        <v>757</v>
      </c>
      <c r="E180" s="8">
        <v>21.71</v>
      </c>
      <c r="F180" s="9">
        <v>2.5000000000000001E-3</v>
      </c>
      <c r="G180" s="56"/>
    </row>
    <row r="181" spans="1:7" x14ac:dyDescent="0.25">
      <c r="A181" s="41" t="s">
        <v>2061</v>
      </c>
      <c r="B181" s="18" t="s">
        <v>2062</v>
      </c>
      <c r="C181" s="18" t="s">
        <v>1223</v>
      </c>
      <c r="D181" s="7">
        <v>6306</v>
      </c>
      <c r="E181" s="8">
        <v>21.68</v>
      </c>
      <c r="F181" s="9">
        <v>2.5000000000000001E-3</v>
      </c>
      <c r="G181" s="56"/>
    </row>
    <row r="182" spans="1:7" x14ac:dyDescent="0.25">
      <c r="A182" s="41" t="s">
        <v>2579</v>
      </c>
      <c r="B182" s="18" t="s">
        <v>2580</v>
      </c>
      <c r="C182" s="18" t="s">
        <v>1180</v>
      </c>
      <c r="D182" s="7">
        <v>269</v>
      </c>
      <c r="E182" s="8">
        <v>21.44</v>
      </c>
      <c r="F182" s="9">
        <v>2.5000000000000001E-3</v>
      </c>
      <c r="G182" s="56"/>
    </row>
    <row r="183" spans="1:7" x14ac:dyDescent="0.25">
      <c r="A183" s="41" t="s">
        <v>2581</v>
      </c>
      <c r="B183" s="18" t="s">
        <v>2582</v>
      </c>
      <c r="C183" s="18" t="s">
        <v>1402</v>
      </c>
      <c r="D183" s="7">
        <v>9751</v>
      </c>
      <c r="E183" s="8">
        <v>21.28</v>
      </c>
      <c r="F183" s="9">
        <v>2.3999999999999998E-3</v>
      </c>
      <c r="G183" s="56"/>
    </row>
    <row r="184" spans="1:7" x14ac:dyDescent="0.25">
      <c r="A184" s="41" t="s">
        <v>2583</v>
      </c>
      <c r="B184" s="18" t="s">
        <v>2584</v>
      </c>
      <c r="C184" s="18" t="s">
        <v>1501</v>
      </c>
      <c r="D184" s="7">
        <v>4485</v>
      </c>
      <c r="E184" s="8">
        <v>21.23</v>
      </c>
      <c r="F184" s="9">
        <v>2.3999999999999998E-3</v>
      </c>
      <c r="G184" s="56"/>
    </row>
    <row r="185" spans="1:7" x14ac:dyDescent="0.25">
      <c r="A185" s="41" t="s">
        <v>2585</v>
      </c>
      <c r="B185" s="18" t="s">
        <v>2586</v>
      </c>
      <c r="C185" s="18" t="s">
        <v>1280</v>
      </c>
      <c r="D185" s="7">
        <v>258</v>
      </c>
      <c r="E185" s="8">
        <v>21.17</v>
      </c>
      <c r="F185" s="9">
        <v>2.3999999999999998E-3</v>
      </c>
      <c r="G185" s="56"/>
    </row>
    <row r="186" spans="1:7" x14ac:dyDescent="0.25">
      <c r="A186" s="41" t="s">
        <v>1794</v>
      </c>
      <c r="B186" s="18" t="s">
        <v>1795</v>
      </c>
      <c r="C186" s="18" t="s">
        <v>1246</v>
      </c>
      <c r="D186" s="7">
        <v>3506</v>
      </c>
      <c r="E186" s="8">
        <v>21.1</v>
      </c>
      <c r="F186" s="9">
        <v>2.3999999999999998E-3</v>
      </c>
      <c r="G186" s="56"/>
    </row>
    <row r="187" spans="1:7" x14ac:dyDescent="0.25">
      <c r="A187" s="41" t="s">
        <v>2587</v>
      </c>
      <c r="B187" s="18" t="s">
        <v>2588</v>
      </c>
      <c r="C187" s="18" t="s">
        <v>1557</v>
      </c>
      <c r="D187" s="7">
        <v>3324</v>
      </c>
      <c r="E187" s="8">
        <v>21</v>
      </c>
      <c r="F187" s="9">
        <v>2.3999999999999998E-3</v>
      </c>
      <c r="G187" s="56"/>
    </row>
    <row r="188" spans="1:7" x14ac:dyDescent="0.25">
      <c r="A188" s="41" t="s">
        <v>2049</v>
      </c>
      <c r="B188" s="18" t="s">
        <v>2050</v>
      </c>
      <c r="C188" s="18" t="s">
        <v>1211</v>
      </c>
      <c r="D188" s="7">
        <v>2714</v>
      </c>
      <c r="E188" s="8">
        <v>20.94</v>
      </c>
      <c r="F188" s="9">
        <v>2.3999999999999998E-3</v>
      </c>
      <c r="G188" s="56"/>
    </row>
    <row r="189" spans="1:7" x14ac:dyDescent="0.25">
      <c r="A189" s="41" t="s">
        <v>2589</v>
      </c>
      <c r="B189" s="18" t="s">
        <v>2590</v>
      </c>
      <c r="C189" s="18" t="s">
        <v>1189</v>
      </c>
      <c r="D189" s="7">
        <v>19481</v>
      </c>
      <c r="E189" s="8">
        <v>20.89</v>
      </c>
      <c r="F189" s="9">
        <v>2.3999999999999998E-3</v>
      </c>
      <c r="G189" s="56"/>
    </row>
    <row r="190" spans="1:7" x14ac:dyDescent="0.25">
      <c r="A190" s="41" t="s">
        <v>2591</v>
      </c>
      <c r="B190" s="18" t="s">
        <v>2592</v>
      </c>
      <c r="C190" s="18" t="s">
        <v>1231</v>
      </c>
      <c r="D190" s="7">
        <v>2555</v>
      </c>
      <c r="E190" s="8">
        <v>20.85</v>
      </c>
      <c r="F190" s="9">
        <v>2.3999999999999998E-3</v>
      </c>
      <c r="G190" s="56"/>
    </row>
    <row r="191" spans="1:7" x14ac:dyDescent="0.25">
      <c r="A191" s="41" t="s">
        <v>2593</v>
      </c>
      <c r="B191" s="18" t="s">
        <v>2594</v>
      </c>
      <c r="C191" s="18" t="s">
        <v>1234</v>
      </c>
      <c r="D191" s="7">
        <v>2291</v>
      </c>
      <c r="E191" s="8">
        <v>20.6</v>
      </c>
      <c r="F191" s="9">
        <v>2.3999999999999998E-3</v>
      </c>
      <c r="G191" s="56"/>
    </row>
    <row r="192" spans="1:7" x14ac:dyDescent="0.25">
      <c r="A192" s="41" t="s">
        <v>2595</v>
      </c>
      <c r="B192" s="18" t="s">
        <v>2596</v>
      </c>
      <c r="C192" s="18" t="s">
        <v>1234</v>
      </c>
      <c r="D192" s="7">
        <v>1106</v>
      </c>
      <c r="E192" s="8">
        <v>20.5</v>
      </c>
      <c r="F192" s="9">
        <v>2.3999999999999998E-3</v>
      </c>
      <c r="G192" s="56"/>
    </row>
    <row r="193" spans="1:7" x14ac:dyDescent="0.25">
      <c r="A193" s="41" t="s">
        <v>2063</v>
      </c>
      <c r="B193" s="18" t="s">
        <v>2064</v>
      </c>
      <c r="C193" s="18" t="s">
        <v>1220</v>
      </c>
      <c r="D193" s="7">
        <v>252</v>
      </c>
      <c r="E193" s="8">
        <v>20.39</v>
      </c>
      <c r="F193" s="9">
        <v>2.3E-3</v>
      </c>
      <c r="G193" s="56"/>
    </row>
    <row r="194" spans="1:7" x14ac:dyDescent="0.25">
      <c r="A194" s="41" t="s">
        <v>2597</v>
      </c>
      <c r="B194" s="18" t="s">
        <v>2598</v>
      </c>
      <c r="C194" s="18" t="s">
        <v>1223</v>
      </c>
      <c r="D194" s="7">
        <v>5854</v>
      </c>
      <c r="E194" s="8">
        <v>20.22</v>
      </c>
      <c r="F194" s="9">
        <v>2.3E-3</v>
      </c>
      <c r="G194" s="56"/>
    </row>
    <row r="195" spans="1:7" x14ac:dyDescent="0.25">
      <c r="A195" s="41" t="s">
        <v>1831</v>
      </c>
      <c r="B195" s="18" t="s">
        <v>1832</v>
      </c>
      <c r="C195" s="18" t="s">
        <v>1211</v>
      </c>
      <c r="D195" s="7">
        <v>5509</v>
      </c>
      <c r="E195" s="8">
        <v>20.149999999999999</v>
      </c>
      <c r="F195" s="9">
        <v>2.3E-3</v>
      </c>
      <c r="G195" s="56"/>
    </row>
    <row r="196" spans="1:7" x14ac:dyDescent="0.25">
      <c r="A196" s="41" t="s">
        <v>2599</v>
      </c>
      <c r="B196" s="18" t="s">
        <v>2600</v>
      </c>
      <c r="C196" s="18" t="s">
        <v>1504</v>
      </c>
      <c r="D196" s="7">
        <v>2071</v>
      </c>
      <c r="E196" s="8">
        <v>19.87</v>
      </c>
      <c r="F196" s="9">
        <v>2.3E-3</v>
      </c>
      <c r="G196" s="56"/>
    </row>
    <row r="197" spans="1:7" x14ac:dyDescent="0.25">
      <c r="A197" s="41" t="s">
        <v>2601</v>
      </c>
      <c r="B197" s="18" t="s">
        <v>2602</v>
      </c>
      <c r="C197" s="18" t="s">
        <v>1208</v>
      </c>
      <c r="D197" s="7">
        <v>2105</v>
      </c>
      <c r="E197" s="8">
        <v>19.670000000000002</v>
      </c>
      <c r="F197" s="9">
        <v>2.3E-3</v>
      </c>
      <c r="G197" s="56"/>
    </row>
    <row r="198" spans="1:7" x14ac:dyDescent="0.25">
      <c r="A198" s="41" t="s">
        <v>2603</v>
      </c>
      <c r="B198" s="18" t="s">
        <v>2604</v>
      </c>
      <c r="C198" s="18" t="s">
        <v>1280</v>
      </c>
      <c r="D198" s="7">
        <v>7467</v>
      </c>
      <c r="E198" s="8">
        <v>19.5</v>
      </c>
      <c r="F198" s="9">
        <v>2.2000000000000001E-3</v>
      </c>
      <c r="G198" s="56"/>
    </row>
    <row r="199" spans="1:7" x14ac:dyDescent="0.25">
      <c r="A199" s="41" t="s">
        <v>2605</v>
      </c>
      <c r="B199" s="18" t="s">
        <v>2606</v>
      </c>
      <c r="C199" s="18" t="s">
        <v>1501</v>
      </c>
      <c r="D199" s="7">
        <v>52889</v>
      </c>
      <c r="E199" s="8">
        <v>19.39</v>
      </c>
      <c r="F199" s="9">
        <v>2.2000000000000001E-3</v>
      </c>
      <c r="G199" s="56"/>
    </row>
    <row r="200" spans="1:7" x14ac:dyDescent="0.25">
      <c r="A200" s="41" t="s">
        <v>2607</v>
      </c>
      <c r="B200" s="18" t="s">
        <v>2608</v>
      </c>
      <c r="C200" s="18" t="s">
        <v>1501</v>
      </c>
      <c r="D200" s="7">
        <v>11834</v>
      </c>
      <c r="E200" s="8">
        <v>19.37</v>
      </c>
      <c r="F200" s="9">
        <v>2.2000000000000001E-3</v>
      </c>
      <c r="G200" s="56"/>
    </row>
    <row r="201" spans="1:7" x14ac:dyDescent="0.25">
      <c r="A201" s="41" t="s">
        <v>2609</v>
      </c>
      <c r="B201" s="18" t="s">
        <v>2610</v>
      </c>
      <c r="C201" s="18" t="s">
        <v>1237</v>
      </c>
      <c r="D201" s="7">
        <v>34865</v>
      </c>
      <c r="E201" s="8">
        <v>18.989999999999998</v>
      </c>
      <c r="F201" s="9">
        <v>2.2000000000000001E-3</v>
      </c>
      <c r="G201" s="56"/>
    </row>
    <row r="202" spans="1:7" x14ac:dyDescent="0.25">
      <c r="A202" s="41" t="s">
        <v>2611</v>
      </c>
      <c r="B202" s="18" t="s">
        <v>2612</v>
      </c>
      <c r="C202" s="18" t="s">
        <v>1391</v>
      </c>
      <c r="D202" s="7">
        <v>5082</v>
      </c>
      <c r="E202" s="8">
        <v>18.66</v>
      </c>
      <c r="F202" s="9">
        <v>2.0999999999999999E-3</v>
      </c>
      <c r="G202" s="56"/>
    </row>
    <row r="203" spans="1:7" x14ac:dyDescent="0.25">
      <c r="A203" s="41" t="s">
        <v>2613</v>
      </c>
      <c r="B203" s="18" t="s">
        <v>2614</v>
      </c>
      <c r="C203" s="18" t="s">
        <v>1183</v>
      </c>
      <c r="D203" s="7">
        <v>21961</v>
      </c>
      <c r="E203" s="8">
        <v>18.559999999999999</v>
      </c>
      <c r="F203" s="9">
        <v>2.0999999999999999E-3</v>
      </c>
      <c r="G203" s="56"/>
    </row>
    <row r="204" spans="1:7" x14ac:dyDescent="0.25">
      <c r="A204" s="41" t="s">
        <v>2615</v>
      </c>
      <c r="B204" s="18" t="s">
        <v>2616</v>
      </c>
      <c r="C204" s="18" t="s">
        <v>1283</v>
      </c>
      <c r="D204" s="7">
        <v>27876</v>
      </c>
      <c r="E204" s="8">
        <v>18.43</v>
      </c>
      <c r="F204" s="9">
        <v>2.0999999999999999E-3</v>
      </c>
      <c r="G204" s="56"/>
    </row>
    <row r="205" spans="1:7" x14ac:dyDescent="0.25">
      <c r="A205" s="41" t="s">
        <v>2617</v>
      </c>
      <c r="B205" s="18" t="s">
        <v>2618</v>
      </c>
      <c r="C205" s="18" t="s">
        <v>1234</v>
      </c>
      <c r="D205" s="7">
        <v>737</v>
      </c>
      <c r="E205" s="8">
        <v>18.27</v>
      </c>
      <c r="F205" s="9">
        <v>2.0999999999999999E-3</v>
      </c>
      <c r="G205" s="56"/>
    </row>
    <row r="206" spans="1:7" x14ac:dyDescent="0.25">
      <c r="A206" s="41" t="s">
        <v>2619</v>
      </c>
      <c r="B206" s="18" t="s">
        <v>2620</v>
      </c>
      <c r="C206" s="18" t="s">
        <v>1223</v>
      </c>
      <c r="D206" s="7">
        <v>1070</v>
      </c>
      <c r="E206" s="8">
        <v>18.12</v>
      </c>
      <c r="F206" s="9">
        <v>2.0999999999999999E-3</v>
      </c>
      <c r="G206" s="56"/>
    </row>
    <row r="207" spans="1:7" x14ac:dyDescent="0.25">
      <c r="A207" s="41" t="s">
        <v>2621</v>
      </c>
      <c r="B207" s="18" t="s">
        <v>2622</v>
      </c>
      <c r="C207" s="18" t="s">
        <v>1362</v>
      </c>
      <c r="D207" s="7">
        <v>2510</v>
      </c>
      <c r="E207" s="8">
        <v>18.12</v>
      </c>
      <c r="F207" s="9">
        <v>2.0999999999999999E-3</v>
      </c>
      <c r="G207" s="56"/>
    </row>
    <row r="208" spans="1:7" x14ac:dyDescent="0.25">
      <c r="A208" s="41" t="s">
        <v>2294</v>
      </c>
      <c r="B208" s="18" t="s">
        <v>2295</v>
      </c>
      <c r="C208" s="18" t="s">
        <v>2296</v>
      </c>
      <c r="D208" s="7">
        <v>666</v>
      </c>
      <c r="E208" s="8">
        <v>17.989999999999998</v>
      </c>
      <c r="F208" s="9">
        <v>2.0999999999999999E-3</v>
      </c>
      <c r="G208" s="56"/>
    </row>
    <row r="209" spans="1:7" x14ac:dyDescent="0.25">
      <c r="A209" s="41" t="s">
        <v>2623</v>
      </c>
      <c r="B209" s="18" t="s">
        <v>2624</v>
      </c>
      <c r="C209" s="18" t="s">
        <v>1237</v>
      </c>
      <c r="D209" s="7">
        <v>3737</v>
      </c>
      <c r="E209" s="8">
        <v>17.77</v>
      </c>
      <c r="F209" s="9">
        <v>2E-3</v>
      </c>
      <c r="G209" s="56"/>
    </row>
    <row r="210" spans="1:7" x14ac:dyDescent="0.25">
      <c r="A210" s="41" t="s">
        <v>2625</v>
      </c>
      <c r="B210" s="18" t="s">
        <v>2626</v>
      </c>
      <c r="C210" s="18" t="s">
        <v>1319</v>
      </c>
      <c r="D210" s="7">
        <v>3293</v>
      </c>
      <c r="E210" s="8">
        <v>17.649999999999999</v>
      </c>
      <c r="F210" s="9">
        <v>2E-3</v>
      </c>
      <c r="G210" s="56"/>
    </row>
    <row r="211" spans="1:7" x14ac:dyDescent="0.25">
      <c r="A211" s="41" t="s">
        <v>2627</v>
      </c>
      <c r="B211" s="18" t="s">
        <v>2628</v>
      </c>
      <c r="C211" s="18" t="s">
        <v>1183</v>
      </c>
      <c r="D211" s="7">
        <v>3818</v>
      </c>
      <c r="E211" s="8">
        <v>17.62</v>
      </c>
      <c r="F211" s="9">
        <v>2E-3</v>
      </c>
      <c r="G211" s="56"/>
    </row>
    <row r="212" spans="1:7" x14ac:dyDescent="0.25">
      <c r="A212" s="41" t="s">
        <v>2629</v>
      </c>
      <c r="B212" s="18" t="s">
        <v>2630</v>
      </c>
      <c r="C212" s="18" t="s">
        <v>1362</v>
      </c>
      <c r="D212" s="7">
        <v>336</v>
      </c>
      <c r="E212" s="8">
        <v>17.62</v>
      </c>
      <c r="F212" s="9">
        <v>2E-3</v>
      </c>
      <c r="G212" s="56"/>
    </row>
    <row r="213" spans="1:7" x14ac:dyDescent="0.25">
      <c r="A213" s="41" t="s">
        <v>2323</v>
      </c>
      <c r="B213" s="18" t="s">
        <v>2324</v>
      </c>
      <c r="C213" s="18" t="s">
        <v>1220</v>
      </c>
      <c r="D213" s="7">
        <v>1890</v>
      </c>
      <c r="E213" s="8">
        <v>17.27</v>
      </c>
      <c r="F213" s="9">
        <v>2E-3</v>
      </c>
      <c r="G213" s="56"/>
    </row>
    <row r="214" spans="1:7" x14ac:dyDescent="0.25">
      <c r="A214" s="41" t="s">
        <v>2631</v>
      </c>
      <c r="B214" s="18" t="s">
        <v>2632</v>
      </c>
      <c r="C214" s="18" t="s">
        <v>1267</v>
      </c>
      <c r="D214" s="7">
        <v>664</v>
      </c>
      <c r="E214" s="8">
        <v>17.260000000000002</v>
      </c>
      <c r="F214" s="9">
        <v>2E-3</v>
      </c>
      <c r="G214" s="56"/>
    </row>
    <row r="215" spans="1:7" x14ac:dyDescent="0.25">
      <c r="A215" s="41" t="s">
        <v>2633</v>
      </c>
      <c r="B215" s="18" t="s">
        <v>2634</v>
      </c>
      <c r="C215" s="18" t="s">
        <v>1234</v>
      </c>
      <c r="D215" s="7">
        <v>2915</v>
      </c>
      <c r="E215" s="8">
        <v>17.21</v>
      </c>
      <c r="F215" s="9">
        <v>2E-3</v>
      </c>
      <c r="G215" s="56"/>
    </row>
    <row r="216" spans="1:7" x14ac:dyDescent="0.25">
      <c r="A216" s="41" t="s">
        <v>2635</v>
      </c>
      <c r="B216" s="18" t="s">
        <v>2636</v>
      </c>
      <c r="C216" s="18" t="s">
        <v>1220</v>
      </c>
      <c r="D216" s="7">
        <v>5879</v>
      </c>
      <c r="E216" s="8">
        <v>17.07</v>
      </c>
      <c r="F216" s="9">
        <v>2E-3</v>
      </c>
      <c r="G216" s="56"/>
    </row>
    <row r="217" spans="1:7" x14ac:dyDescent="0.25">
      <c r="A217" s="41" t="s">
        <v>2307</v>
      </c>
      <c r="B217" s="18" t="s">
        <v>2308</v>
      </c>
      <c r="C217" s="18" t="s">
        <v>1283</v>
      </c>
      <c r="D217" s="7">
        <v>3579</v>
      </c>
      <c r="E217" s="8">
        <v>16.79</v>
      </c>
      <c r="F217" s="9">
        <v>1.9E-3</v>
      </c>
      <c r="G217" s="56"/>
    </row>
    <row r="218" spans="1:7" x14ac:dyDescent="0.25">
      <c r="A218" s="41" t="s">
        <v>2637</v>
      </c>
      <c r="B218" s="18" t="s">
        <v>2638</v>
      </c>
      <c r="C218" s="18" t="s">
        <v>1180</v>
      </c>
      <c r="D218" s="7">
        <v>882</v>
      </c>
      <c r="E218" s="8">
        <v>16.739999999999998</v>
      </c>
      <c r="F218" s="9">
        <v>1.9E-3</v>
      </c>
      <c r="G218" s="56"/>
    </row>
    <row r="219" spans="1:7" x14ac:dyDescent="0.25">
      <c r="A219" s="41" t="s">
        <v>2639</v>
      </c>
      <c r="B219" s="18" t="s">
        <v>2640</v>
      </c>
      <c r="C219" s="18" t="s">
        <v>1319</v>
      </c>
      <c r="D219" s="7">
        <v>8602</v>
      </c>
      <c r="E219" s="8">
        <v>16.350000000000001</v>
      </c>
      <c r="F219" s="9">
        <v>1.9E-3</v>
      </c>
      <c r="G219" s="56"/>
    </row>
    <row r="220" spans="1:7" x14ac:dyDescent="0.25">
      <c r="A220" s="41" t="s">
        <v>2053</v>
      </c>
      <c r="B220" s="18" t="s">
        <v>2054</v>
      </c>
      <c r="C220" s="18" t="s">
        <v>1234</v>
      </c>
      <c r="D220" s="7">
        <v>2651</v>
      </c>
      <c r="E220" s="8">
        <v>16.07</v>
      </c>
      <c r="F220" s="9">
        <v>1.8E-3</v>
      </c>
      <c r="G220" s="56"/>
    </row>
    <row r="221" spans="1:7" x14ac:dyDescent="0.25">
      <c r="A221" s="41" t="s">
        <v>2641</v>
      </c>
      <c r="B221" s="18" t="s">
        <v>2642</v>
      </c>
      <c r="C221" s="18" t="s">
        <v>1362</v>
      </c>
      <c r="D221" s="7">
        <v>3118</v>
      </c>
      <c r="E221" s="8">
        <v>16.03</v>
      </c>
      <c r="F221" s="9">
        <v>1.8E-3</v>
      </c>
      <c r="G221" s="56"/>
    </row>
    <row r="222" spans="1:7" x14ac:dyDescent="0.25">
      <c r="A222" s="41" t="s">
        <v>2643</v>
      </c>
      <c r="B222" s="18" t="s">
        <v>2644</v>
      </c>
      <c r="C222" s="18" t="s">
        <v>1246</v>
      </c>
      <c r="D222" s="7">
        <v>880</v>
      </c>
      <c r="E222" s="8">
        <v>15.83</v>
      </c>
      <c r="F222" s="9">
        <v>1.8E-3</v>
      </c>
      <c r="G222" s="56"/>
    </row>
    <row r="223" spans="1:7" x14ac:dyDescent="0.25">
      <c r="A223" s="41" t="s">
        <v>2645</v>
      </c>
      <c r="B223" s="18" t="s">
        <v>2646</v>
      </c>
      <c r="C223" s="18" t="s">
        <v>1211</v>
      </c>
      <c r="D223" s="7">
        <v>4378</v>
      </c>
      <c r="E223" s="8">
        <v>15.74</v>
      </c>
      <c r="F223" s="9">
        <v>1.8E-3</v>
      </c>
      <c r="G223" s="56"/>
    </row>
    <row r="224" spans="1:7" x14ac:dyDescent="0.25">
      <c r="A224" s="41" t="s">
        <v>2281</v>
      </c>
      <c r="B224" s="18" t="s">
        <v>2282</v>
      </c>
      <c r="C224" s="18" t="s">
        <v>1211</v>
      </c>
      <c r="D224" s="7">
        <v>1240</v>
      </c>
      <c r="E224" s="8">
        <v>15.72</v>
      </c>
      <c r="F224" s="9">
        <v>1.8E-3</v>
      </c>
      <c r="G224" s="56"/>
    </row>
    <row r="225" spans="1:7" x14ac:dyDescent="0.25">
      <c r="A225" s="41" t="s">
        <v>2647</v>
      </c>
      <c r="B225" s="18" t="s">
        <v>2648</v>
      </c>
      <c r="C225" s="18" t="s">
        <v>1220</v>
      </c>
      <c r="D225" s="7">
        <v>2911</v>
      </c>
      <c r="E225" s="8">
        <v>15.66</v>
      </c>
      <c r="F225" s="9">
        <v>1.8E-3</v>
      </c>
      <c r="G225" s="56"/>
    </row>
    <row r="226" spans="1:7" x14ac:dyDescent="0.25">
      <c r="A226" s="41" t="s">
        <v>2649</v>
      </c>
      <c r="B226" s="18" t="s">
        <v>2650</v>
      </c>
      <c r="C226" s="18" t="s">
        <v>2651</v>
      </c>
      <c r="D226" s="7">
        <v>617</v>
      </c>
      <c r="E226" s="8">
        <v>15.55</v>
      </c>
      <c r="F226" s="9">
        <v>1.8E-3</v>
      </c>
      <c r="G226" s="56"/>
    </row>
    <row r="227" spans="1:7" x14ac:dyDescent="0.25">
      <c r="A227" s="41" t="s">
        <v>2652</v>
      </c>
      <c r="B227" s="18" t="s">
        <v>2653</v>
      </c>
      <c r="C227" s="18" t="s">
        <v>1362</v>
      </c>
      <c r="D227" s="7">
        <v>982</v>
      </c>
      <c r="E227" s="8">
        <v>15.48</v>
      </c>
      <c r="F227" s="9">
        <v>1.8E-3</v>
      </c>
      <c r="G227" s="56"/>
    </row>
    <row r="228" spans="1:7" x14ac:dyDescent="0.25">
      <c r="A228" s="41" t="s">
        <v>2654</v>
      </c>
      <c r="B228" s="18" t="s">
        <v>2655</v>
      </c>
      <c r="C228" s="18" t="s">
        <v>1189</v>
      </c>
      <c r="D228" s="7">
        <v>26310</v>
      </c>
      <c r="E228" s="8">
        <v>15.48</v>
      </c>
      <c r="F228" s="9">
        <v>1.8E-3</v>
      </c>
      <c r="G228" s="56"/>
    </row>
    <row r="229" spans="1:7" x14ac:dyDescent="0.25">
      <c r="A229" s="41" t="s">
        <v>1802</v>
      </c>
      <c r="B229" s="18" t="s">
        <v>1803</v>
      </c>
      <c r="C229" s="18" t="s">
        <v>1804</v>
      </c>
      <c r="D229" s="7">
        <v>1324</v>
      </c>
      <c r="E229" s="8">
        <v>15.16</v>
      </c>
      <c r="F229" s="9">
        <v>1.6999999999999999E-3</v>
      </c>
      <c r="G229" s="56"/>
    </row>
    <row r="230" spans="1:7" x14ac:dyDescent="0.25">
      <c r="A230" s="41" t="s">
        <v>2335</v>
      </c>
      <c r="B230" s="18" t="s">
        <v>2336</v>
      </c>
      <c r="C230" s="18" t="s">
        <v>1267</v>
      </c>
      <c r="D230" s="7">
        <v>3101</v>
      </c>
      <c r="E230" s="8">
        <v>14.68</v>
      </c>
      <c r="F230" s="9">
        <v>1.6999999999999999E-3</v>
      </c>
      <c r="G230" s="56"/>
    </row>
    <row r="231" spans="1:7" x14ac:dyDescent="0.25">
      <c r="A231" s="41" t="s">
        <v>2656</v>
      </c>
      <c r="B231" s="18" t="s">
        <v>2657</v>
      </c>
      <c r="C231" s="18" t="s">
        <v>1501</v>
      </c>
      <c r="D231" s="7">
        <v>54237</v>
      </c>
      <c r="E231" s="8">
        <v>14.39</v>
      </c>
      <c r="F231" s="9">
        <v>1.6000000000000001E-3</v>
      </c>
      <c r="G231" s="56"/>
    </row>
    <row r="232" spans="1:7" x14ac:dyDescent="0.25">
      <c r="A232" s="41" t="s">
        <v>2658</v>
      </c>
      <c r="B232" s="18" t="s">
        <v>2659</v>
      </c>
      <c r="C232" s="18" t="s">
        <v>1362</v>
      </c>
      <c r="D232" s="7">
        <v>606</v>
      </c>
      <c r="E232" s="8">
        <v>13.9</v>
      </c>
      <c r="F232" s="9">
        <v>1.6000000000000001E-3</v>
      </c>
      <c r="G232" s="56"/>
    </row>
    <row r="233" spans="1:7" x14ac:dyDescent="0.25">
      <c r="A233" s="41" t="s">
        <v>2351</v>
      </c>
      <c r="B233" s="18" t="s">
        <v>2352</v>
      </c>
      <c r="C233" s="18" t="s">
        <v>1283</v>
      </c>
      <c r="D233" s="7">
        <v>14273</v>
      </c>
      <c r="E233" s="8">
        <v>13.48</v>
      </c>
      <c r="F233" s="9">
        <v>1.5E-3</v>
      </c>
      <c r="G233" s="56"/>
    </row>
    <row r="234" spans="1:7" x14ac:dyDescent="0.25">
      <c r="A234" s="41" t="s">
        <v>2660</v>
      </c>
      <c r="B234" s="18" t="s">
        <v>2661</v>
      </c>
      <c r="C234" s="18" t="s">
        <v>1557</v>
      </c>
      <c r="D234" s="7">
        <v>29685</v>
      </c>
      <c r="E234" s="8">
        <v>13.22</v>
      </c>
      <c r="F234" s="9">
        <v>1.5E-3</v>
      </c>
      <c r="G234" s="56"/>
    </row>
    <row r="235" spans="1:7" x14ac:dyDescent="0.25">
      <c r="A235" s="41" t="s">
        <v>2662</v>
      </c>
      <c r="B235" s="18" t="s">
        <v>2663</v>
      </c>
      <c r="C235" s="18" t="s">
        <v>1234</v>
      </c>
      <c r="D235" s="7">
        <v>93</v>
      </c>
      <c r="E235" s="8">
        <v>13.2</v>
      </c>
      <c r="F235" s="9">
        <v>1.5E-3</v>
      </c>
      <c r="G235" s="56"/>
    </row>
    <row r="236" spans="1:7" x14ac:dyDescent="0.25">
      <c r="A236" s="41" t="s">
        <v>2664</v>
      </c>
      <c r="B236" s="18" t="s">
        <v>2665</v>
      </c>
      <c r="C236" s="18" t="s">
        <v>1267</v>
      </c>
      <c r="D236" s="7">
        <v>607</v>
      </c>
      <c r="E236" s="8">
        <v>13.17</v>
      </c>
      <c r="F236" s="9">
        <v>1.5E-3</v>
      </c>
      <c r="G236" s="56"/>
    </row>
    <row r="237" spans="1:7" x14ac:dyDescent="0.25">
      <c r="A237" s="41" t="s">
        <v>2666</v>
      </c>
      <c r="B237" s="18" t="s">
        <v>2667</v>
      </c>
      <c r="C237" s="18" t="s">
        <v>1355</v>
      </c>
      <c r="D237" s="7">
        <v>3614</v>
      </c>
      <c r="E237" s="8">
        <v>13</v>
      </c>
      <c r="F237" s="9">
        <v>1.5E-3</v>
      </c>
      <c r="G237" s="56"/>
    </row>
    <row r="238" spans="1:7" x14ac:dyDescent="0.25">
      <c r="A238" s="41" t="s">
        <v>2668</v>
      </c>
      <c r="B238" s="18" t="s">
        <v>2669</v>
      </c>
      <c r="C238" s="18" t="s">
        <v>1280</v>
      </c>
      <c r="D238" s="7">
        <v>6099</v>
      </c>
      <c r="E238" s="8">
        <v>12.42</v>
      </c>
      <c r="F238" s="9">
        <v>1.4E-3</v>
      </c>
      <c r="G238" s="56"/>
    </row>
    <row r="239" spans="1:7" x14ac:dyDescent="0.25">
      <c r="A239" s="41" t="s">
        <v>2315</v>
      </c>
      <c r="B239" s="18" t="s">
        <v>2316</v>
      </c>
      <c r="C239" s="18" t="s">
        <v>1504</v>
      </c>
      <c r="D239" s="7">
        <v>1782</v>
      </c>
      <c r="E239" s="8">
        <v>12.34</v>
      </c>
      <c r="F239" s="9">
        <v>1.4E-3</v>
      </c>
      <c r="G239" s="56"/>
    </row>
    <row r="240" spans="1:7" x14ac:dyDescent="0.25">
      <c r="A240" s="41" t="s">
        <v>2670</v>
      </c>
      <c r="B240" s="18" t="s">
        <v>2671</v>
      </c>
      <c r="C240" s="18" t="s">
        <v>1220</v>
      </c>
      <c r="D240" s="7">
        <v>3496</v>
      </c>
      <c r="E240" s="8">
        <v>11.88</v>
      </c>
      <c r="F240" s="9">
        <v>1.4E-3</v>
      </c>
      <c r="G240" s="56"/>
    </row>
    <row r="241" spans="1:7" x14ac:dyDescent="0.25">
      <c r="A241" s="41" t="s">
        <v>2672</v>
      </c>
      <c r="B241" s="18" t="s">
        <v>2673</v>
      </c>
      <c r="C241" s="18" t="s">
        <v>1234</v>
      </c>
      <c r="D241" s="7">
        <v>1831</v>
      </c>
      <c r="E241" s="8">
        <v>11.76</v>
      </c>
      <c r="F241" s="9">
        <v>1.2999999999999999E-3</v>
      </c>
      <c r="G241" s="56"/>
    </row>
    <row r="242" spans="1:7" x14ac:dyDescent="0.25">
      <c r="A242" s="41" t="s">
        <v>2674</v>
      </c>
      <c r="B242" s="18" t="s">
        <v>2675</v>
      </c>
      <c r="C242" s="18" t="s">
        <v>1189</v>
      </c>
      <c r="D242" s="7">
        <v>24142</v>
      </c>
      <c r="E242" s="8">
        <v>11.65</v>
      </c>
      <c r="F242" s="9">
        <v>1.2999999999999999E-3</v>
      </c>
      <c r="G242" s="56"/>
    </row>
    <row r="243" spans="1:7" x14ac:dyDescent="0.25">
      <c r="A243" s="41" t="s">
        <v>2676</v>
      </c>
      <c r="B243" s="18" t="s">
        <v>2677</v>
      </c>
      <c r="C243" s="18" t="s">
        <v>1329</v>
      </c>
      <c r="D243" s="7">
        <v>15166</v>
      </c>
      <c r="E243" s="8">
        <v>11.57</v>
      </c>
      <c r="F243" s="9">
        <v>1.2999999999999999E-3</v>
      </c>
      <c r="G243" s="56"/>
    </row>
    <row r="244" spans="1:7" x14ac:dyDescent="0.25">
      <c r="A244" s="41" t="s">
        <v>2303</v>
      </c>
      <c r="B244" s="18" t="s">
        <v>2304</v>
      </c>
      <c r="C244" s="18" t="s">
        <v>1234</v>
      </c>
      <c r="D244" s="7">
        <v>980</v>
      </c>
      <c r="E244" s="8">
        <v>11.45</v>
      </c>
      <c r="F244" s="9">
        <v>1.2999999999999999E-3</v>
      </c>
      <c r="G244" s="56"/>
    </row>
    <row r="245" spans="1:7" x14ac:dyDescent="0.25">
      <c r="A245" s="41" t="s">
        <v>2678</v>
      </c>
      <c r="B245" s="18" t="s">
        <v>2679</v>
      </c>
      <c r="C245" s="18" t="s">
        <v>1329</v>
      </c>
      <c r="D245" s="7">
        <v>959</v>
      </c>
      <c r="E245" s="8">
        <v>11.07</v>
      </c>
      <c r="F245" s="9">
        <v>1.2999999999999999E-3</v>
      </c>
      <c r="G245" s="56"/>
    </row>
    <row r="246" spans="1:7" x14ac:dyDescent="0.25">
      <c r="A246" s="41" t="s">
        <v>2680</v>
      </c>
      <c r="B246" s="18" t="s">
        <v>2681</v>
      </c>
      <c r="C246" s="18" t="s">
        <v>1804</v>
      </c>
      <c r="D246" s="7">
        <v>2604</v>
      </c>
      <c r="E246" s="8">
        <v>11.06</v>
      </c>
      <c r="F246" s="9">
        <v>1.2999999999999999E-3</v>
      </c>
      <c r="G246" s="56"/>
    </row>
    <row r="247" spans="1:7" x14ac:dyDescent="0.25">
      <c r="A247" s="41" t="s">
        <v>2682</v>
      </c>
      <c r="B247" s="18" t="s">
        <v>2683</v>
      </c>
      <c r="C247" s="18" t="s">
        <v>1200</v>
      </c>
      <c r="D247" s="7">
        <v>1751</v>
      </c>
      <c r="E247" s="8">
        <v>11.01</v>
      </c>
      <c r="F247" s="9">
        <v>1.2999999999999999E-3</v>
      </c>
      <c r="G247" s="56"/>
    </row>
    <row r="248" spans="1:7" x14ac:dyDescent="0.25">
      <c r="A248" s="41" t="s">
        <v>2684</v>
      </c>
      <c r="B248" s="18" t="s">
        <v>2685</v>
      </c>
      <c r="C248" s="18" t="s">
        <v>1402</v>
      </c>
      <c r="D248" s="7">
        <v>6034</v>
      </c>
      <c r="E248" s="8">
        <v>10.94</v>
      </c>
      <c r="F248" s="9">
        <v>1.2999999999999999E-3</v>
      </c>
      <c r="G248" s="56"/>
    </row>
    <row r="249" spans="1:7" x14ac:dyDescent="0.25">
      <c r="A249" s="41" t="s">
        <v>2686</v>
      </c>
      <c r="B249" s="18" t="s">
        <v>2687</v>
      </c>
      <c r="C249" s="18" t="s">
        <v>2036</v>
      </c>
      <c r="D249" s="7">
        <v>4210</v>
      </c>
      <c r="E249" s="8">
        <v>10.79</v>
      </c>
      <c r="F249" s="9">
        <v>1.1999999999999999E-3</v>
      </c>
      <c r="G249" s="56"/>
    </row>
    <row r="250" spans="1:7" x14ac:dyDescent="0.25">
      <c r="A250" s="41" t="s">
        <v>2688</v>
      </c>
      <c r="B250" s="18" t="s">
        <v>2689</v>
      </c>
      <c r="C250" s="18" t="s">
        <v>1362</v>
      </c>
      <c r="D250" s="7">
        <v>472</v>
      </c>
      <c r="E250" s="8">
        <v>10.79</v>
      </c>
      <c r="F250" s="9">
        <v>1.1999999999999999E-3</v>
      </c>
      <c r="G250" s="56"/>
    </row>
    <row r="251" spans="1:7" x14ac:dyDescent="0.25">
      <c r="A251" s="41" t="s">
        <v>2690</v>
      </c>
      <c r="B251" s="18" t="s">
        <v>2691</v>
      </c>
      <c r="C251" s="18" t="s">
        <v>1200</v>
      </c>
      <c r="D251" s="7">
        <v>1409</v>
      </c>
      <c r="E251" s="8">
        <v>10.73</v>
      </c>
      <c r="F251" s="9">
        <v>1.1999999999999999E-3</v>
      </c>
      <c r="G251" s="56"/>
    </row>
    <row r="252" spans="1:7" x14ac:dyDescent="0.25">
      <c r="A252" s="41" t="s">
        <v>2005</v>
      </c>
      <c r="B252" s="18" t="s">
        <v>2006</v>
      </c>
      <c r="C252" s="18" t="s">
        <v>1391</v>
      </c>
      <c r="D252" s="7">
        <v>586</v>
      </c>
      <c r="E252" s="8">
        <v>10.51</v>
      </c>
      <c r="F252" s="9">
        <v>1.1999999999999999E-3</v>
      </c>
      <c r="G252" s="56"/>
    </row>
    <row r="253" spans="1:7" x14ac:dyDescent="0.25">
      <c r="A253" s="41" t="s">
        <v>2692</v>
      </c>
      <c r="B253" s="18" t="s">
        <v>2693</v>
      </c>
      <c r="C253" s="18" t="s">
        <v>1246</v>
      </c>
      <c r="D253" s="7">
        <v>1673</v>
      </c>
      <c r="E253" s="8">
        <v>9.82</v>
      </c>
      <c r="F253" s="9">
        <v>1.1000000000000001E-3</v>
      </c>
      <c r="G253" s="56"/>
    </row>
    <row r="254" spans="1:7" x14ac:dyDescent="0.25">
      <c r="A254" s="41" t="s">
        <v>2694</v>
      </c>
      <c r="B254" s="18" t="s">
        <v>2695</v>
      </c>
      <c r="C254" s="18" t="s">
        <v>1180</v>
      </c>
      <c r="D254" s="7">
        <v>4350</v>
      </c>
      <c r="E254" s="8">
        <v>9.39</v>
      </c>
      <c r="F254" s="9">
        <v>1.1000000000000001E-3</v>
      </c>
      <c r="G254" s="56"/>
    </row>
    <row r="255" spans="1:7" x14ac:dyDescent="0.25">
      <c r="A255" s="41" t="s">
        <v>2696</v>
      </c>
      <c r="B255" s="18" t="s">
        <v>2697</v>
      </c>
      <c r="C255" s="18" t="s">
        <v>1557</v>
      </c>
      <c r="D255" s="7">
        <v>10957</v>
      </c>
      <c r="E255" s="8">
        <v>8.98</v>
      </c>
      <c r="F255" s="9">
        <v>1E-3</v>
      </c>
      <c r="G255" s="56"/>
    </row>
    <row r="256" spans="1:7" x14ac:dyDescent="0.25">
      <c r="A256" s="41" t="s">
        <v>2698</v>
      </c>
      <c r="B256" s="18" t="s">
        <v>2699</v>
      </c>
      <c r="C256" s="18" t="s">
        <v>1391</v>
      </c>
      <c r="D256" s="7">
        <v>26243</v>
      </c>
      <c r="E256" s="8">
        <v>8.93</v>
      </c>
      <c r="F256" s="9">
        <v>1E-3</v>
      </c>
      <c r="G256" s="56"/>
    </row>
    <row r="257" spans="1:7" x14ac:dyDescent="0.25">
      <c r="A257" s="41" t="s">
        <v>2700</v>
      </c>
      <c r="B257" s="18" t="s">
        <v>2701</v>
      </c>
      <c r="C257" s="18" t="s">
        <v>1237</v>
      </c>
      <c r="D257" s="7">
        <v>6094</v>
      </c>
      <c r="E257" s="8">
        <v>7.78</v>
      </c>
      <c r="F257" s="9">
        <v>8.9999999999999998E-4</v>
      </c>
      <c r="G257" s="56"/>
    </row>
    <row r="258" spans="1:7" x14ac:dyDescent="0.25">
      <c r="A258" s="41" t="s">
        <v>2702</v>
      </c>
      <c r="B258" s="18" t="s">
        <v>2703</v>
      </c>
      <c r="C258" s="18" t="s">
        <v>1183</v>
      </c>
      <c r="D258" s="7">
        <v>466</v>
      </c>
      <c r="E258" s="8">
        <v>7.29</v>
      </c>
      <c r="F258" s="9">
        <v>8.0000000000000004E-4</v>
      </c>
      <c r="G258" s="56"/>
    </row>
    <row r="259" spans="1:7" x14ac:dyDescent="0.25">
      <c r="A259" s="41" t="s">
        <v>2704</v>
      </c>
      <c r="B259" s="18" t="s">
        <v>2705</v>
      </c>
      <c r="C259" s="18" t="s">
        <v>2031</v>
      </c>
      <c r="D259" s="7">
        <v>6615</v>
      </c>
      <c r="E259" s="8">
        <v>5.93</v>
      </c>
      <c r="F259" s="9">
        <v>6.9999999999999999E-4</v>
      </c>
      <c r="G259" s="56"/>
    </row>
    <row r="260" spans="1:7" x14ac:dyDescent="0.25">
      <c r="A260" s="57" t="s">
        <v>130</v>
      </c>
      <c r="B260" s="19"/>
      <c r="C260" s="19"/>
      <c r="D260" s="10"/>
      <c r="E260" s="21">
        <v>8732.8700000000008</v>
      </c>
      <c r="F260" s="22">
        <v>1.0011000000000001</v>
      </c>
      <c r="G260" s="58"/>
    </row>
    <row r="261" spans="1:7" x14ac:dyDescent="0.25">
      <c r="A261" s="57" t="s">
        <v>1256</v>
      </c>
      <c r="B261" s="18"/>
      <c r="C261" s="18"/>
      <c r="D261" s="7"/>
      <c r="E261" s="8"/>
      <c r="F261" s="9"/>
      <c r="G261" s="56"/>
    </row>
    <row r="262" spans="1:7" x14ac:dyDescent="0.25">
      <c r="A262" s="57" t="s">
        <v>130</v>
      </c>
      <c r="B262" s="18"/>
      <c r="C262" s="18"/>
      <c r="D262" s="7"/>
      <c r="E262" s="23" t="s">
        <v>127</v>
      </c>
      <c r="F262" s="24" t="s">
        <v>127</v>
      </c>
      <c r="G262" s="56"/>
    </row>
    <row r="263" spans="1:7" x14ac:dyDescent="0.25">
      <c r="A263" s="59" t="s">
        <v>142</v>
      </c>
      <c r="B263" s="38"/>
      <c r="C263" s="38"/>
      <c r="D263" s="39"/>
      <c r="E263" s="15">
        <v>8732.8700000000008</v>
      </c>
      <c r="F263" s="16">
        <v>1.0011000000000001</v>
      </c>
      <c r="G263" s="58"/>
    </row>
    <row r="264" spans="1:7" x14ac:dyDescent="0.25">
      <c r="A264" s="41"/>
      <c r="B264" s="18"/>
      <c r="C264" s="18"/>
      <c r="D264" s="7"/>
      <c r="E264" s="8"/>
      <c r="F264" s="9"/>
      <c r="G264" s="56"/>
    </row>
    <row r="265" spans="1:7" x14ac:dyDescent="0.25">
      <c r="A265" s="41"/>
      <c r="B265" s="18"/>
      <c r="C265" s="18"/>
      <c r="D265" s="7"/>
      <c r="E265" s="8"/>
      <c r="F265" s="9"/>
      <c r="G265" s="56"/>
    </row>
    <row r="266" spans="1:7" x14ac:dyDescent="0.25">
      <c r="A266" s="57" t="s">
        <v>216</v>
      </c>
      <c r="B266" s="18"/>
      <c r="C266" s="18"/>
      <c r="D266" s="7"/>
      <c r="E266" s="8"/>
      <c r="F266" s="9"/>
      <c r="G266" s="56"/>
    </row>
    <row r="267" spans="1:7" x14ac:dyDescent="0.25">
      <c r="A267" s="41" t="s">
        <v>217</v>
      </c>
      <c r="B267" s="18"/>
      <c r="C267" s="18"/>
      <c r="D267" s="7"/>
      <c r="E267" s="8">
        <v>59.98</v>
      </c>
      <c r="F267" s="9">
        <v>6.8999999999999999E-3</v>
      </c>
      <c r="G267" s="56">
        <v>6.6513000000000003E-2</v>
      </c>
    </row>
    <row r="268" spans="1:7" x14ac:dyDescent="0.25">
      <c r="A268" s="57" t="s">
        <v>130</v>
      </c>
      <c r="B268" s="19"/>
      <c r="C268" s="19"/>
      <c r="D268" s="10"/>
      <c r="E268" s="21">
        <v>59.98</v>
      </c>
      <c r="F268" s="22">
        <v>6.8999999999999999E-3</v>
      </c>
      <c r="G268" s="58"/>
    </row>
    <row r="269" spans="1:7" x14ac:dyDescent="0.25">
      <c r="A269" s="41"/>
      <c r="B269" s="18"/>
      <c r="C269" s="18"/>
      <c r="D269" s="7"/>
      <c r="E269" s="8"/>
      <c r="F269" s="9"/>
      <c r="G269" s="56"/>
    </row>
    <row r="270" spans="1:7" x14ac:dyDescent="0.25">
      <c r="A270" s="59" t="s">
        <v>142</v>
      </c>
      <c r="B270" s="38"/>
      <c r="C270" s="38"/>
      <c r="D270" s="39"/>
      <c r="E270" s="21">
        <v>59.98</v>
      </c>
      <c r="F270" s="22">
        <v>6.8999999999999999E-3</v>
      </c>
      <c r="G270" s="58"/>
    </row>
    <row r="271" spans="1:7" x14ac:dyDescent="0.25">
      <c r="A271" s="41" t="s">
        <v>218</v>
      </c>
      <c r="B271" s="18"/>
      <c r="C271" s="18"/>
      <c r="D271" s="7"/>
      <c r="E271" s="8">
        <v>1.09298E-2</v>
      </c>
      <c r="F271" s="31" t="s">
        <v>895</v>
      </c>
      <c r="G271" s="56"/>
    </row>
    <row r="272" spans="1:7" x14ac:dyDescent="0.25">
      <c r="A272" s="41" t="s">
        <v>219</v>
      </c>
      <c r="B272" s="18"/>
      <c r="C272" s="18"/>
      <c r="D272" s="7"/>
      <c r="E272" s="12">
        <v>-70.520929800000005</v>
      </c>
      <c r="F272" s="13">
        <v>-8.0009999999999994E-3</v>
      </c>
      <c r="G272" s="56">
        <v>6.6513000000000003E-2</v>
      </c>
    </row>
    <row r="273" spans="1:7" x14ac:dyDescent="0.25">
      <c r="A273" s="60" t="s">
        <v>220</v>
      </c>
      <c r="B273" s="20"/>
      <c r="C273" s="20"/>
      <c r="D273" s="14"/>
      <c r="E273" s="15">
        <v>8722.34</v>
      </c>
      <c r="F273" s="16">
        <v>1</v>
      </c>
      <c r="G273" s="61"/>
    </row>
    <row r="274" spans="1:7" x14ac:dyDescent="0.25">
      <c r="A274" s="42"/>
      <c r="G274" s="48"/>
    </row>
    <row r="275" spans="1:7" x14ac:dyDescent="0.25">
      <c r="A275" s="62" t="s">
        <v>689</v>
      </c>
      <c r="G275" s="48"/>
    </row>
    <row r="276" spans="1:7" x14ac:dyDescent="0.25">
      <c r="A276" s="42"/>
      <c r="G276" s="48"/>
    </row>
    <row r="277" spans="1:7" x14ac:dyDescent="0.25">
      <c r="A277" s="62" t="s">
        <v>232</v>
      </c>
      <c r="G277" s="48"/>
    </row>
    <row r="278" spans="1:7" x14ac:dyDescent="0.25">
      <c r="A278" s="43" t="s">
        <v>233</v>
      </c>
      <c r="B278" s="3" t="s">
        <v>127</v>
      </c>
      <c r="G278" s="48"/>
    </row>
    <row r="279" spans="1:7" x14ac:dyDescent="0.25">
      <c r="A279" s="42" t="s">
        <v>234</v>
      </c>
      <c r="G279" s="48"/>
    </row>
    <row r="280" spans="1:7" x14ac:dyDescent="0.25">
      <c r="A280" s="42" t="s">
        <v>235</v>
      </c>
      <c r="B280" s="3" t="s">
        <v>236</v>
      </c>
      <c r="C280" s="3" t="s">
        <v>236</v>
      </c>
      <c r="G280" s="48"/>
    </row>
    <row r="281" spans="1:7" x14ac:dyDescent="0.25">
      <c r="A281" s="42"/>
      <c r="B281" s="63">
        <v>45382</v>
      </c>
      <c r="C281" s="63">
        <v>45565</v>
      </c>
      <c r="G281" s="48"/>
    </row>
    <row r="282" spans="1:7" x14ac:dyDescent="0.25">
      <c r="A282" s="42" t="s">
        <v>745</v>
      </c>
      <c r="B282">
        <v>14.8551</v>
      </c>
      <c r="C282">
        <v>19.103200000000001</v>
      </c>
      <c r="E282" s="2"/>
      <c r="G282" s="64"/>
    </row>
    <row r="283" spans="1:7" x14ac:dyDescent="0.25">
      <c r="A283" s="42" t="s">
        <v>241</v>
      </c>
      <c r="B283">
        <v>14.855499999999999</v>
      </c>
      <c r="C283">
        <v>19.1037</v>
      </c>
      <c r="E283" s="2"/>
      <c r="G283" s="64"/>
    </row>
    <row r="284" spans="1:7" x14ac:dyDescent="0.25">
      <c r="A284" s="42" t="s">
        <v>746</v>
      </c>
      <c r="B284">
        <v>14.718400000000001</v>
      </c>
      <c r="C284">
        <v>18.8612</v>
      </c>
      <c r="E284" s="2"/>
      <c r="G284" s="64"/>
    </row>
    <row r="285" spans="1:7" x14ac:dyDescent="0.25">
      <c r="A285" s="42" t="s">
        <v>710</v>
      </c>
      <c r="B285">
        <v>14.718400000000001</v>
      </c>
      <c r="C285" s="71">
        <v>18.861000000000001</v>
      </c>
      <c r="E285" s="2"/>
      <c r="G285" s="64"/>
    </row>
    <row r="286" spans="1:7" x14ac:dyDescent="0.25">
      <c r="A286" s="42"/>
      <c r="E286" s="2"/>
      <c r="G286" s="64"/>
    </row>
    <row r="287" spans="1:7" x14ac:dyDescent="0.25">
      <c r="A287" s="42" t="s">
        <v>251</v>
      </c>
      <c r="B287" s="3" t="s">
        <v>127</v>
      </c>
      <c r="G287" s="48"/>
    </row>
    <row r="288" spans="1:7" x14ac:dyDescent="0.25">
      <c r="A288" s="42" t="s">
        <v>252</v>
      </c>
      <c r="B288" s="3" t="s">
        <v>127</v>
      </c>
      <c r="G288" s="48"/>
    </row>
    <row r="289" spans="1:7" ht="30" customHeight="1" x14ac:dyDescent="0.25">
      <c r="A289" s="43" t="s">
        <v>253</v>
      </c>
      <c r="B289" s="3" t="s">
        <v>127</v>
      </c>
      <c r="G289" s="48"/>
    </row>
    <row r="290" spans="1:7" ht="30" customHeight="1" x14ac:dyDescent="0.25">
      <c r="A290" s="43" t="s">
        <v>254</v>
      </c>
      <c r="B290" s="3" t="s">
        <v>127</v>
      </c>
      <c r="G290" s="48"/>
    </row>
    <row r="291" spans="1:7" x14ac:dyDescent="0.25">
      <c r="A291" s="42" t="s">
        <v>1259</v>
      </c>
      <c r="B291" s="65">
        <v>0.53900000000000003</v>
      </c>
      <c r="G291" s="48"/>
    </row>
    <row r="292" spans="1:7" ht="30" customHeight="1" x14ac:dyDescent="0.25">
      <c r="A292" s="43" t="s">
        <v>256</v>
      </c>
      <c r="B292" s="3" t="s">
        <v>127</v>
      </c>
      <c r="G292" s="48"/>
    </row>
    <row r="293" spans="1:7" ht="30" customHeight="1" x14ac:dyDescent="0.25">
      <c r="A293" s="43" t="s">
        <v>257</v>
      </c>
      <c r="B293" s="3" t="s">
        <v>127</v>
      </c>
      <c r="G293" s="48"/>
    </row>
    <row r="294" spans="1:7" ht="30" customHeight="1" x14ac:dyDescent="0.25">
      <c r="A294" s="43" t="s">
        <v>258</v>
      </c>
      <c r="B294" s="3" t="s">
        <v>127</v>
      </c>
      <c r="G294" s="48"/>
    </row>
    <row r="295" spans="1:7" x14ac:dyDescent="0.25">
      <c r="A295" s="42" t="s">
        <v>259</v>
      </c>
      <c r="B295" s="3" t="s">
        <v>127</v>
      </c>
      <c r="G295" s="48"/>
    </row>
    <row r="296" spans="1:7" ht="15.75" customHeight="1" thickBot="1" x14ac:dyDescent="0.3">
      <c r="A296" s="66" t="s">
        <v>260</v>
      </c>
      <c r="B296" s="67" t="s">
        <v>127</v>
      </c>
      <c r="C296" s="68"/>
      <c r="D296" s="68"/>
      <c r="E296" s="68"/>
      <c r="F296" s="68"/>
      <c r="G296" s="69"/>
    </row>
    <row r="298" spans="1:7" ht="69.95" customHeight="1" x14ac:dyDescent="0.25">
      <c r="A298" s="128" t="s">
        <v>261</v>
      </c>
      <c r="B298" s="128" t="s">
        <v>262</v>
      </c>
      <c r="C298" s="128" t="s">
        <v>5</v>
      </c>
      <c r="D298" s="128" t="s">
        <v>6</v>
      </c>
    </row>
    <row r="299" spans="1:7" ht="69.95" customHeight="1" x14ac:dyDescent="0.25">
      <c r="A299" s="128" t="s">
        <v>2706</v>
      </c>
      <c r="B299" s="128"/>
      <c r="C299" s="128" t="s">
        <v>63</v>
      </c>
      <c r="D29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12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2707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2708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1373</v>
      </c>
      <c r="B10" s="18" t="s">
        <v>1374</v>
      </c>
      <c r="C10" s="18" t="s">
        <v>1267</v>
      </c>
      <c r="D10" s="7">
        <v>641031</v>
      </c>
      <c r="E10" s="8">
        <v>34938.75</v>
      </c>
      <c r="F10" s="9">
        <v>4.5100000000000001E-2</v>
      </c>
      <c r="G10" s="56"/>
    </row>
    <row r="11" spans="1:8" x14ac:dyDescent="0.25">
      <c r="A11" s="41" t="s">
        <v>1311</v>
      </c>
      <c r="B11" s="18" t="s">
        <v>1312</v>
      </c>
      <c r="C11" s="18" t="s">
        <v>1220</v>
      </c>
      <c r="D11" s="7">
        <v>240705</v>
      </c>
      <c r="E11" s="8">
        <v>33224.39</v>
      </c>
      <c r="F11" s="9">
        <v>4.2799999999999998E-2</v>
      </c>
      <c r="G11" s="56"/>
    </row>
    <row r="12" spans="1:8" x14ac:dyDescent="0.25">
      <c r="A12" s="41" t="s">
        <v>1327</v>
      </c>
      <c r="B12" s="18" t="s">
        <v>1328</v>
      </c>
      <c r="C12" s="18" t="s">
        <v>1329</v>
      </c>
      <c r="D12" s="7">
        <v>424534</v>
      </c>
      <c r="E12" s="8">
        <v>32156.959999999999</v>
      </c>
      <c r="F12" s="9">
        <v>4.1500000000000002E-2</v>
      </c>
      <c r="G12" s="56"/>
    </row>
    <row r="13" spans="1:8" x14ac:dyDescent="0.25">
      <c r="A13" s="41" t="s">
        <v>1190</v>
      </c>
      <c r="B13" s="18" t="s">
        <v>1191</v>
      </c>
      <c r="C13" s="18" t="s">
        <v>1180</v>
      </c>
      <c r="D13" s="7">
        <v>1004356</v>
      </c>
      <c r="E13" s="8">
        <v>22006.44</v>
      </c>
      <c r="F13" s="9">
        <v>2.8400000000000002E-2</v>
      </c>
      <c r="G13" s="56"/>
    </row>
    <row r="14" spans="1:8" x14ac:dyDescent="0.25">
      <c r="A14" s="41" t="s">
        <v>1866</v>
      </c>
      <c r="B14" s="18" t="s">
        <v>1867</v>
      </c>
      <c r="C14" s="18" t="s">
        <v>1362</v>
      </c>
      <c r="D14" s="7">
        <v>169704</v>
      </c>
      <c r="E14" s="8">
        <v>19566.62</v>
      </c>
      <c r="F14" s="9">
        <v>2.52E-2</v>
      </c>
      <c r="G14" s="56"/>
    </row>
    <row r="15" spans="1:8" x14ac:dyDescent="0.25">
      <c r="A15" s="41" t="s">
        <v>1909</v>
      </c>
      <c r="B15" s="18" t="s">
        <v>1910</v>
      </c>
      <c r="C15" s="18" t="s">
        <v>1283</v>
      </c>
      <c r="D15" s="7">
        <v>11974362</v>
      </c>
      <c r="E15" s="8">
        <v>18447.7</v>
      </c>
      <c r="F15" s="9">
        <v>2.3800000000000002E-2</v>
      </c>
      <c r="G15" s="56"/>
    </row>
    <row r="16" spans="1:8" x14ac:dyDescent="0.25">
      <c r="A16" s="41" t="s">
        <v>1926</v>
      </c>
      <c r="B16" s="18" t="s">
        <v>1927</v>
      </c>
      <c r="C16" s="18" t="s">
        <v>1928</v>
      </c>
      <c r="D16" s="7">
        <v>1084888</v>
      </c>
      <c r="E16" s="8">
        <v>17574.64</v>
      </c>
      <c r="F16" s="9">
        <v>2.2700000000000001E-2</v>
      </c>
      <c r="G16" s="56"/>
    </row>
    <row r="17" spans="1:7" x14ac:dyDescent="0.25">
      <c r="A17" s="41" t="s">
        <v>1778</v>
      </c>
      <c r="B17" s="18" t="s">
        <v>1779</v>
      </c>
      <c r="C17" s="18" t="s">
        <v>1231</v>
      </c>
      <c r="D17" s="7">
        <v>2298558</v>
      </c>
      <c r="E17" s="8">
        <v>17447.2</v>
      </c>
      <c r="F17" s="9">
        <v>2.2499999999999999E-2</v>
      </c>
      <c r="G17" s="56"/>
    </row>
    <row r="18" spans="1:7" x14ac:dyDescent="0.25">
      <c r="A18" s="41" t="s">
        <v>1523</v>
      </c>
      <c r="B18" s="18" t="s">
        <v>1524</v>
      </c>
      <c r="C18" s="18" t="s">
        <v>1220</v>
      </c>
      <c r="D18" s="7">
        <v>848655</v>
      </c>
      <c r="E18" s="8">
        <v>15658.53</v>
      </c>
      <c r="F18" s="9">
        <v>2.0199999999999999E-2</v>
      </c>
      <c r="G18" s="56"/>
    </row>
    <row r="19" spans="1:7" x14ac:dyDescent="0.25">
      <c r="A19" s="41" t="s">
        <v>1796</v>
      </c>
      <c r="B19" s="18" t="s">
        <v>1797</v>
      </c>
      <c r="C19" s="18" t="s">
        <v>1189</v>
      </c>
      <c r="D19" s="7">
        <v>2974073</v>
      </c>
      <c r="E19" s="8">
        <v>15585.63</v>
      </c>
      <c r="F19" s="9">
        <v>2.01E-2</v>
      </c>
      <c r="G19" s="56"/>
    </row>
    <row r="20" spans="1:7" x14ac:dyDescent="0.25">
      <c r="A20" s="41" t="s">
        <v>1489</v>
      </c>
      <c r="B20" s="18" t="s">
        <v>1490</v>
      </c>
      <c r="C20" s="18" t="s">
        <v>1391</v>
      </c>
      <c r="D20" s="7">
        <v>2261088</v>
      </c>
      <c r="E20" s="8">
        <v>15481.67</v>
      </c>
      <c r="F20" s="9">
        <v>0.02</v>
      </c>
      <c r="G20" s="56"/>
    </row>
    <row r="21" spans="1:7" x14ac:dyDescent="0.25">
      <c r="A21" s="41" t="s">
        <v>1395</v>
      </c>
      <c r="B21" s="18" t="s">
        <v>1396</v>
      </c>
      <c r="C21" s="18" t="s">
        <v>1189</v>
      </c>
      <c r="D21" s="7">
        <v>7753940</v>
      </c>
      <c r="E21" s="8">
        <v>15254.33</v>
      </c>
      <c r="F21" s="9">
        <v>1.9699999999999999E-2</v>
      </c>
      <c r="G21" s="56"/>
    </row>
    <row r="22" spans="1:7" x14ac:dyDescent="0.25">
      <c r="A22" s="41" t="s">
        <v>1345</v>
      </c>
      <c r="B22" s="18" t="s">
        <v>1346</v>
      </c>
      <c r="C22" s="18" t="s">
        <v>1267</v>
      </c>
      <c r="D22" s="7">
        <v>199521</v>
      </c>
      <c r="E22" s="8">
        <v>13999.29</v>
      </c>
      <c r="F22" s="9">
        <v>1.8100000000000002E-2</v>
      </c>
      <c r="G22" s="56"/>
    </row>
    <row r="23" spans="1:7" x14ac:dyDescent="0.25">
      <c r="A23" s="41" t="s">
        <v>1232</v>
      </c>
      <c r="B23" s="18" t="s">
        <v>1233</v>
      </c>
      <c r="C23" s="18" t="s">
        <v>1234</v>
      </c>
      <c r="D23" s="7">
        <v>364598</v>
      </c>
      <c r="E23" s="8">
        <v>13876.78</v>
      </c>
      <c r="F23" s="9">
        <v>1.7899999999999999E-2</v>
      </c>
      <c r="G23" s="56"/>
    </row>
    <row r="24" spans="1:7" x14ac:dyDescent="0.25">
      <c r="A24" s="41" t="s">
        <v>1870</v>
      </c>
      <c r="B24" s="18" t="s">
        <v>1871</v>
      </c>
      <c r="C24" s="18" t="s">
        <v>1203</v>
      </c>
      <c r="D24" s="7">
        <v>1875511</v>
      </c>
      <c r="E24" s="8">
        <v>13748.43</v>
      </c>
      <c r="F24" s="9">
        <v>1.77E-2</v>
      </c>
      <c r="G24" s="56"/>
    </row>
    <row r="25" spans="1:7" x14ac:dyDescent="0.25">
      <c r="A25" s="41" t="s">
        <v>1878</v>
      </c>
      <c r="B25" s="18" t="s">
        <v>1879</v>
      </c>
      <c r="C25" s="18" t="s">
        <v>1399</v>
      </c>
      <c r="D25" s="7">
        <v>361854</v>
      </c>
      <c r="E25" s="8">
        <v>13333.05</v>
      </c>
      <c r="F25" s="9">
        <v>1.72E-2</v>
      </c>
      <c r="G25" s="56"/>
    </row>
    <row r="26" spans="1:7" x14ac:dyDescent="0.25">
      <c r="A26" s="41" t="s">
        <v>1972</v>
      </c>
      <c r="B26" s="18" t="s">
        <v>1973</v>
      </c>
      <c r="C26" s="18" t="s">
        <v>1180</v>
      </c>
      <c r="D26" s="7">
        <v>415888</v>
      </c>
      <c r="E26" s="8">
        <v>13315.07</v>
      </c>
      <c r="F26" s="9">
        <v>1.72E-2</v>
      </c>
      <c r="G26" s="56"/>
    </row>
    <row r="27" spans="1:7" x14ac:dyDescent="0.25">
      <c r="A27" s="41" t="s">
        <v>1497</v>
      </c>
      <c r="B27" s="18" t="s">
        <v>1498</v>
      </c>
      <c r="C27" s="18" t="s">
        <v>1180</v>
      </c>
      <c r="D27" s="7">
        <v>859967</v>
      </c>
      <c r="E27" s="8">
        <v>12883.17</v>
      </c>
      <c r="F27" s="9">
        <v>1.66E-2</v>
      </c>
      <c r="G27" s="56"/>
    </row>
    <row r="28" spans="1:7" x14ac:dyDescent="0.25">
      <c r="A28" s="41" t="s">
        <v>1876</v>
      </c>
      <c r="B28" s="18" t="s">
        <v>1877</v>
      </c>
      <c r="C28" s="18" t="s">
        <v>1246</v>
      </c>
      <c r="D28" s="7">
        <v>1121240</v>
      </c>
      <c r="E28" s="8">
        <v>12352.14</v>
      </c>
      <c r="F28" s="9">
        <v>1.5900000000000001E-2</v>
      </c>
      <c r="G28" s="56"/>
    </row>
    <row r="29" spans="1:7" x14ac:dyDescent="0.25">
      <c r="A29" s="41" t="s">
        <v>1905</v>
      </c>
      <c r="B29" s="18" t="s">
        <v>1906</v>
      </c>
      <c r="C29" s="18" t="s">
        <v>1283</v>
      </c>
      <c r="D29" s="7">
        <v>232383</v>
      </c>
      <c r="E29" s="8">
        <v>12249.26</v>
      </c>
      <c r="F29" s="9">
        <v>1.5800000000000002E-2</v>
      </c>
      <c r="G29" s="56"/>
    </row>
    <row r="30" spans="1:7" x14ac:dyDescent="0.25">
      <c r="A30" s="41" t="s">
        <v>1527</v>
      </c>
      <c r="B30" s="18" t="s">
        <v>1528</v>
      </c>
      <c r="C30" s="18" t="s">
        <v>1319</v>
      </c>
      <c r="D30" s="7">
        <v>383557</v>
      </c>
      <c r="E30" s="8">
        <v>12124.04</v>
      </c>
      <c r="F30" s="9">
        <v>1.5599999999999999E-2</v>
      </c>
      <c r="G30" s="56"/>
    </row>
    <row r="31" spans="1:7" x14ac:dyDescent="0.25">
      <c r="A31" s="41" t="s">
        <v>1216</v>
      </c>
      <c r="B31" s="18" t="s">
        <v>1217</v>
      </c>
      <c r="C31" s="18" t="s">
        <v>1186</v>
      </c>
      <c r="D31" s="7">
        <v>417585</v>
      </c>
      <c r="E31" s="8">
        <v>11858.79</v>
      </c>
      <c r="F31" s="9">
        <v>1.5299999999999999E-2</v>
      </c>
      <c r="G31" s="56"/>
    </row>
    <row r="32" spans="1:7" x14ac:dyDescent="0.25">
      <c r="A32" s="41" t="s">
        <v>1995</v>
      </c>
      <c r="B32" s="18" t="s">
        <v>1996</v>
      </c>
      <c r="C32" s="18" t="s">
        <v>1211</v>
      </c>
      <c r="D32" s="7">
        <v>253527</v>
      </c>
      <c r="E32" s="8">
        <v>11772.02</v>
      </c>
      <c r="F32" s="9">
        <v>1.52E-2</v>
      </c>
      <c r="G32" s="56"/>
    </row>
    <row r="33" spans="1:7" x14ac:dyDescent="0.25">
      <c r="A33" s="41" t="s">
        <v>2179</v>
      </c>
      <c r="B33" s="18" t="s">
        <v>2180</v>
      </c>
      <c r="C33" s="18" t="s">
        <v>1246</v>
      </c>
      <c r="D33" s="7">
        <v>15881891</v>
      </c>
      <c r="E33" s="8">
        <v>11311.08</v>
      </c>
      <c r="F33" s="9">
        <v>1.46E-2</v>
      </c>
      <c r="G33" s="56"/>
    </row>
    <row r="34" spans="1:7" x14ac:dyDescent="0.25">
      <c r="A34" s="41" t="s">
        <v>1933</v>
      </c>
      <c r="B34" s="18" t="s">
        <v>1934</v>
      </c>
      <c r="C34" s="18" t="s">
        <v>1394</v>
      </c>
      <c r="D34" s="7">
        <v>534716</v>
      </c>
      <c r="E34" s="8">
        <v>10937.35</v>
      </c>
      <c r="F34" s="9">
        <v>1.41E-2</v>
      </c>
      <c r="G34" s="56"/>
    </row>
    <row r="35" spans="1:7" x14ac:dyDescent="0.25">
      <c r="A35" s="41" t="s">
        <v>1381</v>
      </c>
      <c r="B35" s="18" t="s">
        <v>1382</v>
      </c>
      <c r="C35" s="18" t="s">
        <v>1231</v>
      </c>
      <c r="D35" s="7">
        <v>3908999</v>
      </c>
      <c r="E35" s="8">
        <v>10933.47</v>
      </c>
      <c r="F35" s="9">
        <v>1.41E-2</v>
      </c>
      <c r="G35" s="56"/>
    </row>
    <row r="36" spans="1:7" x14ac:dyDescent="0.25">
      <c r="A36" s="41" t="s">
        <v>1450</v>
      </c>
      <c r="B36" s="18" t="s">
        <v>1451</v>
      </c>
      <c r="C36" s="18" t="s">
        <v>1399</v>
      </c>
      <c r="D36" s="7">
        <v>253369</v>
      </c>
      <c r="E36" s="8">
        <v>10893.09</v>
      </c>
      <c r="F36" s="9">
        <v>1.4E-2</v>
      </c>
      <c r="G36" s="56"/>
    </row>
    <row r="37" spans="1:7" x14ac:dyDescent="0.25">
      <c r="A37" s="41" t="s">
        <v>1947</v>
      </c>
      <c r="B37" s="18" t="s">
        <v>1948</v>
      </c>
      <c r="C37" s="18" t="s">
        <v>1246</v>
      </c>
      <c r="D37" s="7">
        <v>448137</v>
      </c>
      <c r="E37" s="8">
        <v>10758.65</v>
      </c>
      <c r="F37" s="9">
        <v>1.3899999999999999E-2</v>
      </c>
      <c r="G37" s="56"/>
    </row>
    <row r="38" spans="1:7" x14ac:dyDescent="0.25">
      <c r="A38" s="41" t="s">
        <v>1937</v>
      </c>
      <c r="B38" s="18" t="s">
        <v>1938</v>
      </c>
      <c r="C38" s="18" t="s">
        <v>1220</v>
      </c>
      <c r="D38" s="7">
        <v>724016</v>
      </c>
      <c r="E38" s="8">
        <v>10613.35</v>
      </c>
      <c r="F38" s="9">
        <v>1.37E-2</v>
      </c>
      <c r="G38" s="56"/>
    </row>
    <row r="39" spans="1:7" x14ac:dyDescent="0.25">
      <c r="A39" s="41" t="s">
        <v>1375</v>
      </c>
      <c r="B39" s="18" t="s">
        <v>1376</v>
      </c>
      <c r="C39" s="18" t="s">
        <v>1283</v>
      </c>
      <c r="D39" s="7">
        <v>637708</v>
      </c>
      <c r="E39" s="8">
        <v>10254.34</v>
      </c>
      <c r="F39" s="9">
        <v>1.32E-2</v>
      </c>
      <c r="G39" s="56"/>
    </row>
    <row r="40" spans="1:7" x14ac:dyDescent="0.25">
      <c r="A40" s="41" t="s">
        <v>1868</v>
      </c>
      <c r="B40" s="18" t="s">
        <v>1869</v>
      </c>
      <c r="C40" s="18" t="s">
        <v>1292</v>
      </c>
      <c r="D40" s="7">
        <v>863662</v>
      </c>
      <c r="E40" s="8">
        <v>10018.48</v>
      </c>
      <c r="F40" s="9">
        <v>1.29E-2</v>
      </c>
      <c r="G40" s="56"/>
    </row>
    <row r="41" spans="1:7" x14ac:dyDescent="0.25">
      <c r="A41" s="41" t="s">
        <v>1888</v>
      </c>
      <c r="B41" s="18" t="s">
        <v>1889</v>
      </c>
      <c r="C41" s="18" t="s">
        <v>1234</v>
      </c>
      <c r="D41" s="7">
        <v>229334</v>
      </c>
      <c r="E41" s="8">
        <v>9855.17</v>
      </c>
      <c r="F41" s="9">
        <v>1.2699999999999999E-2</v>
      </c>
      <c r="G41" s="56"/>
    </row>
    <row r="42" spans="1:7" x14ac:dyDescent="0.25">
      <c r="A42" s="41" t="s">
        <v>1397</v>
      </c>
      <c r="B42" s="18" t="s">
        <v>1398</v>
      </c>
      <c r="C42" s="18" t="s">
        <v>1399</v>
      </c>
      <c r="D42" s="7">
        <v>174093</v>
      </c>
      <c r="E42" s="8">
        <v>9854.19</v>
      </c>
      <c r="F42" s="9">
        <v>1.2699999999999999E-2</v>
      </c>
      <c r="G42" s="56"/>
    </row>
    <row r="43" spans="1:7" x14ac:dyDescent="0.25">
      <c r="A43" s="41" t="s">
        <v>1874</v>
      </c>
      <c r="B43" s="18" t="s">
        <v>1875</v>
      </c>
      <c r="C43" s="18" t="s">
        <v>1249</v>
      </c>
      <c r="D43" s="7">
        <v>1681798</v>
      </c>
      <c r="E43" s="8">
        <v>9765.36</v>
      </c>
      <c r="F43" s="9">
        <v>1.26E-2</v>
      </c>
      <c r="G43" s="56"/>
    </row>
    <row r="44" spans="1:7" x14ac:dyDescent="0.25">
      <c r="A44" s="41" t="s">
        <v>1363</v>
      </c>
      <c r="B44" s="18" t="s">
        <v>1364</v>
      </c>
      <c r="C44" s="18" t="s">
        <v>1283</v>
      </c>
      <c r="D44" s="7">
        <v>272901</v>
      </c>
      <c r="E44" s="8">
        <v>9761.5300000000007</v>
      </c>
      <c r="F44" s="9">
        <v>1.26E-2</v>
      </c>
      <c r="G44" s="56"/>
    </row>
    <row r="45" spans="1:7" x14ac:dyDescent="0.25">
      <c r="A45" s="41" t="s">
        <v>1800</v>
      </c>
      <c r="B45" s="18" t="s">
        <v>1801</v>
      </c>
      <c r="C45" s="18" t="s">
        <v>1319</v>
      </c>
      <c r="D45" s="7">
        <v>526540</v>
      </c>
      <c r="E45" s="8">
        <v>9718.09</v>
      </c>
      <c r="F45" s="9">
        <v>1.2500000000000001E-2</v>
      </c>
      <c r="G45" s="56"/>
    </row>
    <row r="46" spans="1:7" x14ac:dyDescent="0.25">
      <c r="A46" s="41" t="s">
        <v>1353</v>
      </c>
      <c r="B46" s="18" t="s">
        <v>1354</v>
      </c>
      <c r="C46" s="18" t="s">
        <v>1355</v>
      </c>
      <c r="D46" s="7">
        <v>3954644</v>
      </c>
      <c r="E46" s="8">
        <v>9685.32</v>
      </c>
      <c r="F46" s="9">
        <v>1.2500000000000001E-2</v>
      </c>
      <c r="G46" s="56"/>
    </row>
    <row r="47" spans="1:7" x14ac:dyDescent="0.25">
      <c r="A47" s="41" t="s">
        <v>1309</v>
      </c>
      <c r="B47" s="18" t="s">
        <v>1310</v>
      </c>
      <c r="C47" s="18" t="s">
        <v>1183</v>
      </c>
      <c r="D47" s="7">
        <v>2402952</v>
      </c>
      <c r="E47" s="8">
        <v>9432.7900000000009</v>
      </c>
      <c r="F47" s="9">
        <v>1.2200000000000001E-2</v>
      </c>
      <c r="G47" s="56"/>
    </row>
    <row r="48" spans="1:7" x14ac:dyDescent="0.25">
      <c r="A48" s="41" t="s">
        <v>1519</v>
      </c>
      <c r="B48" s="18" t="s">
        <v>1520</v>
      </c>
      <c r="C48" s="18" t="s">
        <v>1211</v>
      </c>
      <c r="D48" s="7">
        <v>487250</v>
      </c>
      <c r="E48" s="8">
        <v>9419.52</v>
      </c>
      <c r="F48" s="9">
        <v>1.21E-2</v>
      </c>
      <c r="G48" s="56"/>
    </row>
    <row r="49" spans="1:7" x14ac:dyDescent="0.25">
      <c r="A49" s="41" t="s">
        <v>1295</v>
      </c>
      <c r="B49" s="18" t="s">
        <v>1296</v>
      </c>
      <c r="C49" s="18" t="s">
        <v>1292</v>
      </c>
      <c r="D49" s="7">
        <v>3290162</v>
      </c>
      <c r="E49" s="8">
        <v>9380.25</v>
      </c>
      <c r="F49" s="9">
        <v>1.21E-2</v>
      </c>
      <c r="G49" s="56"/>
    </row>
    <row r="50" spans="1:7" x14ac:dyDescent="0.25">
      <c r="A50" s="41" t="s">
        <v>1409</v>
      </c>
      <c r="B50" s="18" t="s">
        <v>1410</v>
      </c>
      <c r="C50" s="18" t="s">
        <v>1267</v>
      </c>
      <c r="D50" s="7">
        <v>305494</v>
      </c>
      <c r="E50" s="8">
        <v>9196.59</v>
      </c>
      <c r="F50" s="9">
        <v>1.1900000000000001E-2</v>
      </c>
      <c r="G50" s="56"/>
    </row>
    <row r="51" spans="1:7" x14ac:dyDescent="0.25">
      <c r="A51" s="41" t="s">
        <v>1924</v>
      </c>
      <c r="B51" s="18" t="s">
        <v>1925</v>
      </c>
      <c r="C51" s="18" t="s">
        <v>1200</v>
      </c>
      <c r="D51" s="7">
        <v>940695</v>
      </c>
      <c r="E51" s="8">
        <v>8670.39</v>
      </c>
      <c r="F51" s="9">
        <v>1.12E-2</v>
      </c>
      <c r="G51" s="56"/>
    </row>
    <row r="52" spans="1:7" x14ac:dyDescent="0.25">
      <c r="A52" s="41" t="s">
        <v>1939</v>
      </c>
      <c r="B52" s="18" t="s">
        <v>1940</v>
      </c>
      <c r="C52" s="18" t="s">
        <v>1220</v>
      </c>
      <c r="D52" s="7">
        <v>361613</v>
      </c>
      <c r="E52" s="8">
        <v>8279.49</v>
      </c>
      <c r="F52" s="9">
        <v>1.0699999999999999E-2</v>
      </c>
      <c r="G52" s="56"/>
    </row>
    <row r="53" spans="1:7" x14ac:dyDescent="0.25">
      <c r="A53" s="41" t="s">
        <v>1945</v>
      </c>
      <c r="B53" s="18" t="s">
        <v>1946</v>
      </c>
      <c r="C53" s="18" t="s">
        <v>1504</v>
      </c>
      <c r="D53" s="7">
        <v>1342915</v>
      </c>
      <c r="E53" s="8">
        <v>8260.27</v>
      </c>
      <c r="F53" s="9">
        <v>1.0699999999999999E-2</v>
      </c>
      <c r="G53" s="56"/>
    </row>
    <row r="54" spans="1:7" x14ac:dyDescent="0.25">
      <c r="A54" s="41" t="s">
        <v>1483</v>
      </c>
      <c r="B54" s="18" t="s">
        <v>1484</v>
      </c>
      <c r="C54" s="18" t="s">
        <v>1391</v>
      </c>
      <c r="D54" s="7">
        <v>1204398</v>
      </c>
      <c r="E54" s="8">
        <v>8212.7900000000009</v>
      </c>
      <c r="F54" s="9">
        <v>1.06E-2</v>
      </c>
      <c r="G54" s="56"/>
    </row>
    <row r="55" spans="1:7" x14ac:dyDescent="0.25">
      <c r="A55" s="41" t="s">
        <v>1960</v>
      </c>
      <c r="B55" s="18" t="s">
        <v>1961</v>
      </c>
      <c r="C55" s="18" t="s">
        <v>1504</v>
      </c>
      <c r="D55" s="7">
        <v>831350</v>
      </c>
      <c r="E55" s="8">
        <v>8195.0300000000007</v>
      </c>
      <c r="F55" s="9">
        <v>1.06E-2</v>
      </c>
      <c r="G55" s="56"/>
    </row>
    <row r="56" spans="1:7" x14ac:dyDescent="0.25">
      <c r="A56" s="41" t="s">
        <v>1385</v>
      </c>
      <c r="B56" s="18" t="s">
        <v>1386</v>
      </c>
      <c r="C56" s="18" t="s">
        <v>1180</v>
      </c>
      <c r="D56" s="7">
        <v>131759</v>
      </c>
      <c r="E56" s="8">
        <v>7975.11</v>
      </c>
      <c r="F56" s="9">
        <v>1.03E-2</v>
      </c>
      <c r="G56" s="56"/>
    </row>
    <row r="57" spans="1:7" x14ac:dyDescent="0.25">
      <c r="A57" s="41" t="s">
        <v>1970</v>
      </c>
      <c r="B57" s="18" t="s">
        <v>1971</v>
      </c>
      <c r="C57" s="18" t="s">
        <v>1234</v>
      </c>
      <c r="D57" s="7">
        <v>500294</v>
      </c>
      <c r="E57" s="8">
        <v>7925.41</v>
      </c>
      <c r="F57" s="9">
        <v>1.0200000000000001E-2</v>
      </c>
      <c r="G57" s="56"/>
    </row>
    <row r="58" spans="1:7" x14ac:dyDescent="0.25">
      <c r="A58" s="41" t="s">
        <v>1935</v>
      </c>
      <c r="B58" s="18" t="s">
        <v>1936</v>
      </c>
      <c r="C58" s="18" t="s">
        <v>1180</v>
      </c>
      <c r="D58" s="7">
        <v>609613</v>
      </c>
      <c r="E58" s="8">
        <v>7348.88</v>
      </c>
      <c r="F58" s="9">
        <v>9.4999999999999998E-3</v>
      </c>
      <c r="G58" s="56"/>
    </row>
    <row r="59" spans="1:7" x14ac:dyDescent="0.25">
      <c r="A59" s="41" t="s">
        <v>1553</v>
      </c>
      <c r="B59" s="18" t="s">
        <v>1554</v>
      </c>
      <c r="C59" s="18" t="s">
        <v>1234</v>
      </c>
      <c r="D59" s="7">
        <v>345898</v>
      </c>
      <c r="E59" s="8">
        <v>6881.81</v>
      </c>
      <c r="F59" s="9">
        <v>8.8999999999999999E-3</v>
      </c>
      <c r="G59" s="56"/>
    </row>
    <row r="60" spans="1:7" x14ac:dyDescent="0.25">
      <c r="A60" s="41" t="s">
        <v>1900</v>
      </c>
      <c r="B60" s="18" t="s">
        <v>1901</v>
      </c>
      <c r="C60" s="18" t="s">
        <v>1804</v>
      </c>
      <c r="D60" s="7">
        <v>542164</v>
      </c>
      <c r="E60" s="8">
        <v>6624.43</v>
      </c>
      <c r="F60" s="9">
        <v>8.5000000000000006E-3</v>
      </c>
      <c r="G60" s="56"/>
    </row>
    <row r="61" spans="1:7" x14ac:dyDescent="0.25">
      <c r="A61" s="41" t="s">
        <v>1941</v>
      </c>
      <c r="B61" s="18" t="s">
        <v>1942</v>
      </c>
      <c r="C61" s="18" t="s">
        <v>1189</v>
      </c>
      <c r="D61" s="7">
        <v>2906404</v>
      </c>
      <c r="E61" s="8">
        <v>6235.98</v>
      </c>
      <c r="F61" s="9">
        <v>8.0000000000000002E-3</v>
      </c>
      <c r="G61" s="56"/>
    </row>
    <row r="62" spans="1:7" x14ac:dyDescent="0.25">
      <c r="A62" s="41" t="s">
        <v>1929</v>
      </c>
      <c r="B62" s="18" t="s">
        <v>1930</v>
      </c>
      <c r="C62" s="18" t="s">
        <v>1329</v>
      </c>
      <c r="D62" s="7">
        <v>72745</v>
      </c>
      <c r="E62" s="8">
        <v>5892.85</v>
      </c>
      <c r="F62" s="9">
        <v>7.6E-3</v>
      </c>
      <c r="G62" s="56"/>
    </row>
    <row r="63" spans="1:7" x14ac:dyDescent="0.25">
      <c r="A63" s="41" t="s">
        <v>1531</v>
      </c>
      <c r="B63" s="18" t="s">
        <v>1532</v>
      </c>
      <c r="C63" s="18" t="s">
        <v>1246</v>
      </c>
      <c r="D63" s="7">
        <v>164398</v>
      </c>
      <c r="E63" s="8">
        <v>5014.3900000000003</v>
      </c>
      <c r="F63" s="9">
        <v>6.4999999999999997E-3</v>
      </c>
      <c r="G63" s="56"/>
    </row>
    <row r="64" spans="1:7" x14ac:dyDescent="0.25">
      <c r="A64" s="41" t="s">
        <v>1952</v>
      </c>
      <c r="B64" s="18" t="s">
        <v>1953</v>
      </c>
      <c r="C64" s="18" t="s">
        <v>1180</v>
      </c>
      <c r="D64" s="7">
        <v>236232</v>
      </c>
      <c r="E64" s="8">
        <v>4801.53</v>
      </c>
      <c r="F64" s="9">
        <v>6.1999999999999998E-3</v>
      </c>
      <c r="G64" s="56"/>
    </row>
    <row r="65" spans="1:7" x14ac:dyDescent="0.25">
      <c r="A65" s="41" t="s">
        <v>1448</v>
      </c>
      <c r="B65" s="18" t="s">
        <v>1449</v>
      </c>
      <c r="C65" s="18" t="s">
        <v>1246</v>
      </c>
      <c r="D65" s="7">
        <v>314444</v>
      </c>
      <c r="E65" s="8">
        <v>4768.8599999999997</v>
      </c>
      <c r="F65" s="9">
        <v>6.1000000000000004E-3</v>
      </c>
      <c r="G65" s="56"/>
    </row>
    <row r="66" spans="1:7" x14ac:dyDescent="0.25">
      <c r="A66" s="41" t="s">
        <v>1968</v>
      </c>
      <c r="B66" s="18" t="s">
        <v>1969</v>
      </c>
      <c r="C66" s="18" t="s">
        <v>1804</v>
      </c>
      <c r="D66" s="7">
        <v>84183</v>
      </c>
      <c r="E66" s="8">
        <v>4567.5600000000004</v>
      </c>
      <c r="F66" s="9">
        <v>5.8999999999999999E-3</v>
      </c>
      <c r="G66" s="56"/>
    </row>
    <row r="67" spans="1:7" x14ac:dyDescent="0.25">
      <c r="A67" s="41" t="s">
        <v>1515</v>
      </c>
      <c r="B67" s="18" t="s">
        <v>1516</v>
      </c>
      <c r="C67" s="18" t="s">
        <v>1226</v>
      </c>
      <c r="D67" s="7">
        <v>373457</v>
      </c>
      <c r="E67" s="8">
        <v>4447.87</v>
      </c>
      <c r="F67" s="9">
        <v>5.7000000000000002E-3</v>
      </c>
      <c r="G67" s="56"/>
    </row>
    <row r="68" spans="1:7" x14ac:dyDescent="0.25">
      <c r="A68" s="41" t="s">
        <v>1302</v>
      </c>
      <c r="B68" s="18" t="s">
        <v>1303</v>
      </c>
      <c r="C68" s="18" t="s">
        <v>1283</v>
      </c>
      <c r="D68" s="7">
        <v>898813</v>
      </c>
      <c r="E68" s="8">
        <v>4386.66</v>
      </c>
      <c r="F68" s="9">
        <v>5.7000000000000002E-3</v>
      </c>
      <c r="G68" s="56"/>
    </row>
    <row r="69" spans="1:7" x14ac:dyDescent="0.25">
      <c r="A69" s="41" t="s">
        <v>1999</v>
      </c>
      <c r="B69" s="18" t="s">
        <v>2000</v>
      </c>
      <c r="C69" s="18" t="s">
        <v>1231</v>
      </c>
      <c r="D69" s="7">
        <v>638586</v>
      </c>
      <c r="E69" s="8">
        <v>4373.68</v>
      </c>
      <c r="F69" s="9">
        <v>5.5999999999999999E-3</v>
      </c>
      <c r="G69" s="56"/>
    </row>
    <row r="70" spans="1:7" x14ac:dyDescent="0.25">
      <c r="A70" s="41" t="s">
        <v>2027</v>
      </c>
      <c r="B70" s="18" t="s">
        <v>2028</v>
      </c>
      <c r="C70" s="18" t="s">
        <v>1231</v>
      </c>
      <c r="D70" s="7">
        <v>32992</v>
      </c>
      <c r="E70" s="8">
        <v>4348.08</v>
      </c>
      <c r="F70" s="9">
        <v>5.5999999999999999E-3</v>
      </c>
      <c r="G70" s="56"/>
    </row>
    <row r="71" spans="1:7" x14ac:dyDescent="0.25">
      <c r="A71" s="41" t="s">
        <v>1943</v>
      </c>
      <c r="B71" s="18" t="s">
        <v>1944</v>
      </c>
      <c r="C71" s="18" t="s">
        <v>1223</v>
      </c>
      <c r="D71" s="7">
        <v>63167</v>
      </c>
      <c r="E71" s="8">
        <v>4238.54</v>
      </c>
      <c r="F71" s="9">
        <v>5.4999999999999997E-3</v>
      </c>
      <c r="G71" s="56"/>
    </row>
    <row r="72" spans="1:7" x14ac:dyDescent="0.25">
      <c r="A72" s="41" t="s">
        <v>1317</v>
      </c>
      <c r="B72" s="18" t="s">
        <v>1318</v>
      </c>
      <c r="C72" s="18" t="s">
        <v>1319</v>
      </c>
      <c r="D72" s="7">
        <v>222949</v>
      </c>
      <c r="E72" s="8">
        <v>4218.6400000000003</v>
      </c>
      <c r="F72" s="9">
        <v>5.4000000000000003E-3</v>
      </c>
      <c r="G72" s="56"/>
    </row>
    <row r="73" spans="1:7" x14ac:dyDescent="0.25">
      <c r="A73" s="41" t="s">
        <v>2283</v>
      </c>
      <c r="B73" s="18" t="s">
        <v>2284</v>
      </c>
      <c r="C73" s="18" t="s">
        <v>1329</v>
      </c>
      <c r="D73" s="7">
        <v>297371</v>
      </c>
      <c r="E73" s="8">
        <v>4015.4</v>
      </c>
      <c r="F73" s="9">
        <v>5.1999999999999998E-3</v>
      </c>
      <c r="G73" s="56"/>
    </row>
    <row r="74" spans="1:7" x14ac:dyDescent="0.25">
      <c r="A74" s="41" t="s">
        <v>1320</v>
      </c>
      <c r="B74" s="18" t="s">
        <v>1321</v>
      </c>
      <c r="C74" s="18" t="s">
        <v>1208</v>
      </c>
      <c r="D74" s="7">
        <v>879594</v>
      </c>
      <c r="E74" s="8">
        <v>3875.05</v>
      </c>
      <c r="F74" s="9">
        <v>5.0000000000000001E-3</v>
      </c>
      <c r="G74" s="56"/>
    </row>
    <row r="75" spans="1:7" x14ac:dyDescent="0.25">
      <c r="A75" s="41" t="s">
        <v>1931</v>
      </c>
      <c r="B75" s="18" t="s">
        <v>1932</v>
      </c>
      <c r="C75" s="18" t="s">
        <v>1283</v>
      </c>
      <c r="D75" s="7">
        <v>322545</v>
      </c>
      <c r="E75" s="8">
        <v>3826.67</v>
      </c>
      <c r="F75" s="9">
        <v>4.8999999999999998E-3</v>
      </c>
      <c r="G75" s="56"/>
    </row>
    <row r="76" spans="1:7" x14ac:dyDescent="0.25">
      <c r="A76" s="41" t="s">
        <v>1958</v>
      </c>
      <c r="B76" s="18" t="s">
        <v>1959</v>
      </c>
      <c r="C76" s="18" t="s">
        <v>1180</v>
      </c>
      <c r="D76" s="7">
        <v>201762</v>
      </c>
      <c r="E76" s="8">
        <v>3783.04</v>
      </c>
      <c r="F76" s="9">
        <v>4.8999999999999998E-3</v>
      </c>
      <c r="G76" s="56"/>
    </row>
    <row r="77" spans="1:7" x14ac:dyDescent="0.25">
      <c r="A77" s="41" t="s">
        <v>1978</v>
      </c>
      <c r="B77" s="18" t="s">
        <v>1979</v>
      </c>
      <c r="C77" s="18" t="s">
        <v>1283</v>
      </c>
      <c r="D77" s="7">
        <v>422228</v>
      </c>
      <c r="E77" s="8">
        <v>3767.33</v>
      </c>
      <c r="F77" s="9">
        <v>4.8999999999999998E-3</v>
      </c>
      <c r="G77" s="56"/>
    </row>
    <row r="78" spans="1:7" x14ac:dyDescent="0.25">
      <c r="A78" s="41" t="s">
        <v>1558</v>
      </c>
      <c r="B78" s="18" t="s">
        <v>1559</v>
      </c>
      <c r="C78" s="18" t="s">
        <v>1425</v>
      </c>
      <c r="D78" s="7">
        <v>1501479</v>
      </c>
      <c r="E78" s="8">
        <v>3534.48</v>
      </c>
      <c r="F78" s="9">
        <v>4.5999999999999999E-3</v>
      </c>
      <c r="G78" s="56"/>
    </row>
    <row r="79" spans="1:7" x14ac:dyDescent="0.25">
      <c r="A79" s="41" t="s">
        <v>1360</v>
      </c>
      <c r="B79" s="18" t="s">
        <v>1361</v>
      </c>
      <c r="C79" s="18" t="s">
        <v>1362</v>
      </c>
      <c r="D79" s="7">
        <v>45421</v>
      </c>
      <c r="E79" s="8">
        <v>3492.92</v>
      </c>
      <c r="F79" s="9">
        <v>4.4999999999999997E-3</v>
      </c>
      <c r="G79" s="56"/>
    </row>
    <row r="80" spans="1:7" x14ac:dyDescent="0.25">
      <c r="A80" s="41" t="s">
        <v>2005</v>
      </c>
      <c r="B80" s="18" t="s">
        <v>2006</v>
      </c>
      <c r="C80" s="18" t="s">
        <v>1391</v>
      </c>
      <c r="D80" s="7">
        <v>192511</v>
      </c>
      <c r="E80" s="8">
        <v>3454.22</v>
      </c>
      <c r="F80" s="9">
        <v>4.4999999999999997E-3</v>
      </c>
      <c r="G80" s="56"/>
    </row>
    <row r="81" spans="1:7" x14ac:dyDescent="0.25">
      <c r="A81" s="41" t="s">
        <v>1423</v>
      </c>
      <c r="B81" s="18" t="s">
        <v>1424</v>
      </c>
      <c r="C81" s="18" t="s">
        <v>1425</v>
      </c>
      <c r="D81" s="7">
        <v>79710</v>
      </c>
      <c r="E81" s="8">
        <v>3402.66</v>
      </c>
      <c r="F81" s="9">
        <v>4.4000000000000003E-3</v>
      </c>
      <c r="G81" s="56"/>
    </row>
    <row r="82" spans="1:7" x14ac:dyDescent="0.25">
      <c r="A82" s="41" t="s">
        <v>1802</v>
      </c>
      <c r="B82" s="18" t="s">
        <v>1803</v>
      </c>
      <c r="C82" s="18" t="s">
        <v>1804</v>
      </c>
      <c r="D82" s="7">
        <v>265444</v>
      </c>
      <c r="E82" s="8">
        <v>3039.86</v>
      </c>
      <c r="F82" s="9">
        <v>3.8999999999999998E-3</v>
      </c>
      <c r="G82" s="56"/>
    </row>
    <row r="83" spans="1:7" x14ac:dyDescent="0.25">
      <c r="A83" s="41" t="s">
        <v>1882</v>
      </c>
      <c r="B83" s="18" t="s">
        <v>1883</v>
      </c>
      <c r="C83" s="18" t="s">
        <v>1804</v>
      </c>
      <c r="D83" s="7">
        <v>23269</v>
      </c>
      <c r="E83" s="8">
        <v>984.3</v>
      </c>
      <c r="F83" s="9">
        <v>1.2999999999999999E-3</v>
      </c>
      <c r="G83" s="56"/>
    </row>
    <row r="84" spans="1:7" x14ac:dyDescent="0.25">
      <c r="A84" s="41" t="s">
        <v>1913</v>
      </c>
      <c r="B84" s="18" t="s">
        <v>1914</v>
      </c>
      <c r="C84" s="18" t="s">
        <v>1180</v>
      </c>
      <c r="D84" s="7">
        <v>38588</v>
      </c>
      <c r="E84" s="8">
        <v>322.54000000000002</v>
      </c>
      <c r="F84" s="9">
        <v>4.0000000000000002E-4</v>
      </c>
      <c r="G84" s="56"/>
    </row>
    <row r="85" spans="1:7" x14ac:dyDescent="0.25">
      <c r="A85" s="57" t="s">
        <v>130</v>
      </c>
      <c r="B85" s="19"/>
      <c r="C85" s="19"/>
      <c r="D85" s="10"/>
      <c r="E85" s="21">
        <v>753810.24</v>
      </c>
      <c r="F85" s="22">
        <v>0.97240000000000004</v>
      </c>
      <c r="G85" s="58"/>
    </row>
    <row r="86" spans="1:7" x14ac:dyDescent="0.25">
      <c r="A86" s="57" t="s">
        <v>1256</v>
      </c>
      <c r="B86" s="18"/>
      <c r="C86" s="18"/>
      <c r="D86" s="7"/>
      <c r="E86" s="8"/>
      <c r="F86" s="9"/>
      <c r="G86" s="56"/>
    </row>
    <row r="87" spans="1:7" x14ac:dyDescent="0.25">
      <c r="A87" s="57" t="s">
        <v>130</v>
      </c>
      <c r="B87" s="18"/>
      <c r="C87" s="18"/>
      <c r="D87" s="7"/>
      <c r="E87" s="23" t="s">
        <v>127</v>
      </c>
      <c r="F87" s="24" t="s">
        <v>127</v>
      </c>
      <c r="G87" s="56"/>
    </row>
    <row r="88" spans="1:7" x14ac:dyDescent="0.25">
      <c r="A88" s="59" t="s">
        <v>142</v>
      </c>
      <c r="B88" s="38"/>
      <c r="C88" s="38"/>
      <c r="D88" s="39"/>
      <c r="E88" s="15">
        <v>753810.24</v>
      </c>
      <c r="F88" s="16">
        <v>0.97240000000000004</v>
      </c>
      <c r="G88" s="58"/>
    </row>
    <row r="89" spans="1:7" x14ac:dyDescent="0.25">
      <c r="A89" s="41"/>
      <c r="B89" s="18"/>
      <c r="C89" s="18"/>
      <c r="D89" s="7"/>
      <c r="E89" s="8"/>
      <c r="F89" s="9"/>
      <c r="G89" s="56"/>
    </row>
    <row r="90" spans="1:7" x14ac:dyDescent="0.25">
      <c r="A90" s="41"/>
      <c r="B90" s="18"/>
      <c r="C90" s="18"/>
      <c r="D90" s="7"/>
      <c r="E90" s="8"/>
      <c r="F90" s="9"/>
      <c r="G90" s="56"/>
    </row>
    <row r="91" spans="1:7" x14ac:dyDescent="0.25">
      <c r="A91" s="57" t="s">
        <v>892</v>
      </c>
      <c r="B91" s="18"/>
      <c r="C91" s="18"/>
      <c r="D91" s="7"/>
      <c r="E91" s="8"/>
      <c r="F91" s="9"/>
      <c r="G91" s="56"/>
    </row>
    <row r="92" spans="1:7" x14ac:dyDescent="0.25">
      <c r="A92" s="41" t="s">
        <v>1758</v>
      </c>
      <c r="B92" s="18" t="s">
        <v>1759</v>
      </c>
      <c r="C92" s="18"/>
      <c r="D92" s="7">
        <v>464409.09740000003</v>
      </c>
      <c r="E92" s="8">
        <v>15015.99</v>
      </c>
      <c r="F92" s="9">
        <v>1.9400000000000001E-2</v>
      </c>
      <c r="G92" s="56"/>
    </row>
    <row r="93" spans="1:7" x14ac:dyDescent="0.25">
      <c r="A93" s="41"/>
      <c r="B93" s="18"/>
      <c r="C93" s="18"/>
      <c r="D93" s="7"/>
      <c r="E93" s="8"/>
      <c r="F93" s="9"/>
      <c r="G93" s="56"/>
    </row>
    <row r="94" spans="1:7" x14ac:dyDescent="0.25">
      <c r="A94" s="59" t="s">
        <v>142</v>
      </c>
      <c r="B94" s="38"/>
      <c r="C94" s="38"/>
      <c r="D94" s="39"/>
      <c r="E94" s="21">
        <v>15015.99</v>
      </c>
      <c r="F94" s="22">
        <v>1.9400000000000001E-2</v>
      </c>
      <c r="G94" s="58"/>
    </row>
    <row r="95" spans="1:7" x14ac:dyDescent="0.25">
      <c r="A95" s="41"/>
      <c r="B95" s="18"/>
      <c r="C95" s="18"/>
      <c r="D95" s="7"/>
      <c r="E95" s="8"/>
      <c r="F95" s="9"/>
      <c r="G95" s="56"/>
    </row>
    <row r="96" spans="1:7" x14ac:dyDescent="0.25">
      <c r="A96" s="57" t="s">
        <v>216</v>
      </c>
      <c r="B96" s="18"/>
      <c r="C96" s="18"/>
      <c r="D96" s="7"/>
      <c r="E96" s="8"/>
      <c r="F96" s="9"/>
      <c r="G96" s="56"/>
    </row>
    <row r="97" spans="1:7" x14ac:dyDescent="0.25">
      <c r="A97" s="41" t="s">
        <v>217</v>
      </c>
      <c r="B97" s="18"/>
      <c r="C97" s="18"/>
      <c r="D97" s="7"/>
      <c r="E97" s="8">
        <v>7903.56</v>
      </c>
      <c r="F97" s="9">
        <v>1.0200000000000001E-2</v>
      </c>
      <c r="G97" s="56">
        <v>6.6513000000000003E-2</v>
      </c>
    </row>
    <row r="98" spans="1:7" x14ac:dyDescent="0.25">
      <c r="A98" s="57" t="s">
        <v>130</v>
      </c>
      <c r="B98" s="19"/>
      <c r="C98" s="19"/>
      <c r="D98" s="10"/>
      <c r="E98" s="21">
        <v>7903.56</v>
      </c>
      <c r="F98" s="22">
        <v>1.0200000000000001E-2</v>
      </c>
      <c r="G98" s="58"/>
    </row>
    <row r="99" spans="1:7" x14ac:dyDescent="0.25">
      <c r="A99" s="41"/>
      <c r="B99" s="18"/>
      <c r="C99" s="18"/>
      <c r="D99" s="7"/>
      <c r="E99" s="8"/>
      <c r="F99" s="9"/>
      <c r="G99" s="56"/>
    </row>
    <row r="100" spans="1:7" x14ac:dyDescent="0.25">
      <c r="A100" s="59" t="s">
        <v>142</v>
      </c>
      <c r="B100" s="38"/>
      <c r="C100" s="38"/>
      <c r="D100" s="39"/>
      <c r="E100" s="21">
        <v>7903.56</v>
      </c>
      <c r="F100" s="22">
        <v>1.0200000000000001E-2</v>
      </c>
      <c r="G100" s="58"/>
    </row>
    <row r="101" spans="1:7" x14ac:dyDescent="0.25">
      <c r="A101" s="41" t="s">
        <v>218</v>
      </c>
      <c r="B101" s="18"/>
      <c r="C101" s="18"/>
      <c r="D101" s="7"/>
      <c r="E101" s="8">
        <v>1.4402451000000001</v>
      </c>
      <c r="F101" s="31" t="s">
        <v>895</v>
      </c>
      <c r="G101" s="56"/>
    </row>
    <row r="102" spans="1:7" x14ac:dyDescent="0.25">
      <c r="A102" s="41" t="s">
        <v>219</v>
      </c>
      <c r="B102" s="18"/>
      <c r="C102" s="18"/>
      <c r="D102" s="7"/>
      <c r="E102" s="12">
        <v>-1224.8702450999999</v>
      </c>
      <c r="F102" s="13">
        <v>-2.0010000000000002E-3</v>
      </c>
      <c r="G102" s="56">
        <v>6.6513000000000003E-2</v>
      </c>
    </row>
    <row r="103" spans="1:7" x14ac:dyDescent="0.25">
      <c r="A103" s="60" t="s">
        <v>220</v>
      </c>
      <c r="B103" s="20"/>
      <c r="C103" s="20"/>
      <c r="D103" s="14"/>
      <c r="E103" s="15">
        <v>775506.36</v>
      </c>
      <c r="F103" s="16">
        <v>1</v>
      </c>
      <c r="G103" s="61"/>
    </row>
    <row r="104" spans="1:7" x14ac:dyDescent="0.25">
      <c r="A104" s="42"/>
      <c r="G104" s="48"/>
    </row>
    <row r="105" spans="1:7" x14ac:dyDescent="0.25">
      <c r="A105" s="62" t="s">
        <v>689</v>
      </c>
      <c r="G105" s="48"/>
    </row>
    <row r="106" spans="1:7" x14ac:dyDescent="0.25">
      <c r="A106" s="42"/>
      <c r="G106" s="48"/>
    </row>
    <row r="107" spans="1:7" x14ac:dyDescent="0.25">
      <c r="A107" s="62" t="s">
        <v>232</v>
      </c>
      <c r="G107" s="48"/>
    </row>
    <row r="108" spans="1:7" x14ac:dyDescent="0.25">
      <c r="A108" s="43" t="s">
        <v>233</v>
      </c>
      <c r="B108" s="3" t="s">
        <v>127</v>
      </c>
      <c r="G108" s="48"/>
    </row>
    <row r="109" spans="1:7" x14ac:dyDescent="0.25">
      <c r="A109" s="42" t="s">
        <v>234</v>
      </c>
      <c r="G109" s="48"/>
    </row>
    <row r="110" spans="1:7" x14ac:dyDescent="0.25">
      <c r="A110" s="42" t="s">
        <v>235</v>
      </c>
      <c r="B110" s="3" t="s">
        <v>236</v>
      </c>
      <c r="C110" s="3" t="s">
        <v>236</v>
      </c>
      <c r="G110" s="48"/>
    </row>
    <row r="111" spans="1:7" x14ac:dyDescent="0.25">
      <c r="A111" s="42"/>
      <c r="B111" s="63">
        <v>45382</v>
      </c>
      <c r="C111" s="63">
        <v>45565</v>
      </c>
      <c r="G111" s="48"/>
    </row>
    <row r="112" spans="1:7" x14ac:dyDescent="0.25">
      <c r="A112" s="42" t="s">
        <v>240</v>
      </c>
      <c r="B112">
        <v>87.671000000000006</v>
      </c>
      <c r="C112">
        <v>117.497</v>
      </c>
      <c r="E112" s="2"/>
      <c r="G112" s="64"/>
    </row>
    <row r="113" spans="1:7" x14ac:dyDescent="0.25">
      <c r="A113" s="42" t="s">
        <v>241</v>
      </c>
      <c r="B113">
        <v>63.927</v>
      </c>
      <c r="C113">
        <v>85.677000000000007</v>
      </c>
      <c r="E113" s="2"/>
      <c r="G113" s="64"/>
    </row>
    <row r="114" spans="1:7" x14ac:dyDescent="0.25">
      <c r="A114" s="42" t="s">
        <v>709</v>
      </c>
      <c r="B114">
        <v>76.412000000000006</v>
      </c>
      <c r="C114">
        <v>101.71299999999999</v>
      </c>
      <c r="E114" s="2"/>
      <c r="G114" s="64"/>
    </row>
    <row r="115" spans="1:7" x14ac:dyDescent="0.25">
      <c r="A115" s="42" t="s">
        <v>710</v>
      </c>
      <c r="B115">
        <v>44.054000000000002</v>
      </c>
      <c r="C115">
        <v>58.640999999999998</v>
      </c>
      <c r="E115" s="2"/>
      <c r="G115" s="64"/>
    </row>
    <row r="116" spans="1:7" x14ac:dyDescent="0.25">
      <c r="A116" s="42"/>
      <c r="E116" s="2"/>
      <c r="G116" s="64"/>
    </row>
    <row r="117" spans="1:7" x14ac:dyDescent="0.25">
      <c r="A117" s="42" t="s">
        <v>251</v>
      </c>
      <c r="B117" s="3" t="s">
        <v>127</v>
      </c>
      <c r="G117" s="48"/>
    </row>
    <row r="118" spans="1:7" x14ac:dyDescent="0.25">
      <c r="A118" s="42" t="s">
        <v>252</v>
      </c>
      <c r="B118" s="3" t="s">
        <v>127</v>
      </c>
      <c r="G118" s="48"/>
    </row>
    <row r="119" spans="1:7" ht="30" customHeight="1" x14ac:dyDescent="0.25">
      <c r="A119" s="43" t="s">
        <v>253</v>
      </c>
      <c r="B119" s="3" t="s">
        <v>127</v>
      </c>
      <c r="G119" s="48"/>
    </row>
    <row r="120" spans="1:7" ht="30" customHeight="1" x14ac:dyDescent="0.25">
      <c r="A120" s="43" t="s">
        <v>254</v>
      </c>
      <c r="B120" s="3" t="s">
        <v>127</v>
      </c>
      <c r="G120" s="48"/>
    </row>
    <row r="121" spans="1:7" x14ac:dyDescent="0.25">
      <c r="A121" s="42" t="s">
        <v>1259</v>
      </c>
      <c r="B121" s="65">
        <v>0.46189999999999998</v>
      </c>
      <c r="G121" s="48"/>
    </row>
    <row r="122" spans="1:7" ht="30" customHeight="1" x14ac:dyDescent="0.25">
      <c r="A122" s="43" t="s">
        <v>256</v>
      </c>
      <c r="B122" s="3" t="s">
        <v>127</v>
      </c>
      <c r="G122" s="48"/>
    </row>
    <row r="123" spans="1:7" ht="30" customHeight="1" x14ac:dyDescent="0.25">
      <c r="A123" s="43" t="s">
        <v>257</v>
      </c>
      <c r="B123" s="3" t="s">
        <v>127</v>
      </c>
      <c r="G123" s="48"/>
    </row>
    <row r="124" spans="1:7" ht="30" customHeight="1" x14ac:dyDescent="0.25">
      <c r="A124" s="43" t="s">
        <v>258</v>
      </c>
      <c r="B124" s="3" t="s">
        <v>127</v>
      </c>
      <c r="G124" s="48"/>
    </row>
    <row r="125" spans="1:7" x14ac:dyDescent="0.25">
      <c r="A125" s="42" t="s">
        <v>259</v>
      </c>
      <c r="B125" s="3" t="s">
        <v>127</v>
      </c>
      <c r="G125" s="48"/>
    </row>
    <row r="126" spans="1:7" ht="15.75" customHeight="1" thickBot="1" x14ac:dyDescent="0.3">
      <c r="A126" s="66" t="s">
        <v>260</v>
      </c>
      <c r="B126" s="67" t="s">
        <v>127</v>
      </c>
      <c r="C126" s="68"/>
      <c r="D126" s="68"/>
      <c r="E126" s="68"/>
      <c r="F126" s="68"/>
      <c r="G126" s="69"/>
    </row>
    <row r="128" spans="1:7" ht="69.95" customHeight="1" x14ac:dyDescent="0.25">
      <c r="A128" s="128" t="s">
        <v>261</v>
      </c>
      <c r="B128" s="128" t="s">
        <v>262</v>
      </c>
      <c r="C128" s="128" t="s">
        <v>5</v>
      </c>
      <c r="D128" s="128" t="s">
        <v>6</v>
      </c>
    </row>
    <row r="129" spans="1:4" ht="69.95" customHeight="1" x14ac:dyDescent="0.25">
      <c r="A129" s="128" t="s">
        <v>2709</v>
      </c>
      <c r="B129" s="128"/>
      <c r="C129" s="128" t="s">
        <v>88</v>
      </c>
      <c r="D12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133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31.42578125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2710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2711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1181</v>
      </c>
      <c r="B10" s="18" t="s">
        <v>1182</v>
      </c>
      <c r="C10" s="18" t="s">
        <v>1183</v>
      </c>
      <c r="D10" s="7">
        <v>342540</v>
      </c>
      <c r="E10" s="8">
        <v>5855.89</v>
      </c>
      <c r="F10" s="9">
        <v>8.9800000000000005E-2</v>
      </c>
      <c r="G10" s="56"/>
    </row>
    <row r="11" spans="1:8" x14ac:dyDescent="0.25">
      <c r="A11" s="41" t="s">
        <v>1276</v>
      </c>
      <c r="B11" s="18" t="s">
        <v>1277</v>
      </c>
      <c r="C11" s="18" t="s">
        <v>1267</v>
      </c>
      <c r="D11" s="7">
        <v>304945</v>
      </c>
      <c r="E11" s="8">
        <v>5719.55</v>
      </c>
      <c r="F11" s="9">
        <v>8.77E-2</v>
      </c>
      <c r="G11" s="56"/>
    </row>
    <row r="12" spans="1:8" x14ac:dyDescent="0.25">
      <c r="A12" s="41" t="s">
        <v>1405</v>
      </c>
      <c r="B12" s="18" t="s">
        <v>1406</v>
      </c>
      <c r="C12" s="18" t="s">
        <v>1267</v>
      </c>
      <c r="D12" s="7">
        <v>178046</v>
      </c>
      <c r="E12" s="8">
        <v>2808.14</v>
      </c>
      <c r="F12" s="9">
        <v>4.2999999999999997E-2</v>
      </c>
      <c r="G12" s="56"/>
    </row>
    <row r="13" spans="1:8" x14ac:dyDescent="0.25">
      <c r="A13" s="41" t="s">
        <v>1511</v>
      </c>
      <c r="B13" s="18" t="s">
        <v>1512</v>
      </c>
      <c r="C13" s="18" t="s">
        <v>1267</v>
      </c>
      <c r="D13" s="7">
        <v>153304</v>
      </c>
      <c r="E13" s="8">
        <v>2753.49</v>
      </c>
      <c r="F13" s="9">
        <v>4.2200000000000001E-2</v>
      </c>
      <c r="G13" s="56"/>
    </row>
    <row r="14" spans="1:8" x14ac:dyDescent="0.25">
      <c r="A14" s="41" t="s">
        <v>1780</v>
      </c>
      <c r="B14" s="18" t="s">
        <v>1781</v>
      </c>
      <c r="C14" s="18" t="s">
        <v>1329</v>
      </c>
      <c r="D14" s="7">
        <v>1000972</v>
      </c>
      <c r="E14" s="8">
        <v>2735.66</v>
      </c>
      <c r="F14" s="9">
        <v>4.19E-2</v>
      </c>
      <c r="G14" s="56"/>
    </row>
    <row r="15" spans="1:8" x14ac:dyDescent="0.25">
      <c r="A15" s="41" t="s">
        <v>1373</v>
      </c>
      <c r="B15" s="18" t="s">
        <v>1374</v>
      </c>
      <c r="C15" s="18" t="s">
        <v>1267</v>
      </c>
      <c r="D15" s="7">
        <v>43323</v>
      </c>
      <c r="E15" s="8">
        <v>2361.2800000000002</v>
      </c>
      <c r="F15" s="9">
        <v>3.6200000000000003E-2</v>
      </c>
      <c r="G15" s="56"/>
    </row>
    <row r="16" spans="1:8" x14ac:dyDescent="0.25">
      <c r="A16" s="41" t="s">
        <v>1345</v>
      </c>
      <c r="B16" s="18" t="s">
        <v>1346</v>
      </c>
      <c r="C16" s="18" t="s">
        <v>1267</v>
      </c>
      <c r="D16" s="7">
        <v>31474</v>
      </c>
      <c r="E16" s="8">
        <v>2208.36</v>
      </c>
      <c r="F16" s="9">
        <v>3.3799999999999997E-2</v>
      </c>
      <c r="G16" s="56"/>
    </row>
    <row r="17" spans="1:7" x14ac:dyDescent="0.25">
      <c r="A17" s="41" t="s">
        <v>1434</v>
      </c>
      <c r="B17" s="18" t="s">
        <v>1435</v>
      </c>
      <c r="C17" s="18" t="s">
        <v>1267</v>
      </c>
      <c r="D17" s="7">
        <v>34653</v>
      </c>
      <c r="E17" s="8">
        <v>2163.85</v>
      </c>
      <c r="F17" s="9">
        <v>3.32E-2</v>
      </c>
      <c r="G17" s="56"/>
    </row>
    <row r="18" spans="1:7" x14ac:dyDescent="0.25">
      <c r="A18" s="41" t="s">
        <v>1265</v>
      </c>
      <c r="B18" s="18" t="s">
        <v>1266</v>
      </c>
      <c r="C18" s="18" t="s">
        <v>1267</v>
      </c>
      <c r="D18" s="7">
        <v>50605</v>
      </c>
      <c r="E18" s="8">
        <v>2160.0700000000002</v>
      </c>
      <c r="F18" s="9">
        <v>3.3099999999999997E-2</v>
      </c>
      <c r="G18" s="56"/>
    </row>
    <row r="19" spans="1:7" x14ac:dyDescent="0.25">
      <c r="A19" s="41" t="s">
        <v>1926</v>
      </c>
      <c r="B19" s="18" t="s">
        <v>1927</v>
      </c>
      <c r="C19" s="18" t="s">
        <v>1928</v>
      </c>
      <c r="D19" s="7">
        <v>123287</v>
      </c>
      <c r="E19" s="8">
        <v>1997.19</v>
      </c>
      <c r="F19" s="9">
        <v>3.0599999999999999E-2</v>
      </c>
      <c r="G19" s="56"/>
    </row>
    <row r="20" spans="1:7" x14ac:dyDescent="0.25">
      <c r="A20" s="41" t="s">
        <v>1409</v>
      </c>
      <c r="B20" s="18" t="s">
        <v>1410</v>
      </c>
      <c r="C20" s="18" t="s">
        <v>1267</v>
      </c>
      <c r="D20" s="7">
        <v>64341</v>
      </c>
      <c r="E20" s="8">
        <v>1936.92</v>
      </c>
      <c r="F20" s="9">
        <v>2.9700000000000001E-2</v>
      </c>
      <c r="G20" s="56"/>
    </row>
    <row r="21" spans="1:7" x14ac:dyDescent="0.25">
      <c r="A21" s="41" t="s">
        <v>2384</v>
      </c>
      <c r="B21" s="18" t="s">
        <v>2385</v>
      </c>
      <c r="C21" s="18" t="s">
        <v>2009</v>
      </c>
      <c r="D21" s="7">
        <v>90328</v>
      </c>
      <c r="E21" s="8">
        <v>1698.84</v>
      </c>
      <c r="F21" s="9">
        <v>2.5999999999999999E-2</v>
      </c>
      <c r="G21" s="56"/>
    </row>
    <row r="22" spans="1:7" x14ac:dyDescent="0.25">
      <c r="A22" s="41" t="s">
        <v>1311</v>
      </c>
      <c r="B22" s="18" t="s">
        <v>1312</v>
      </c>
      <c r="C22" s="18" t="s">
        <v>1220</v>
      </c>
      <c r="D22" s="7">
        <v>9161</v>
      </c>
      <c r="E22" s="8">
        <v>1264.49</v>
      </c>
      <c r="F22" s="9">
        <v>1.9400000000000001E-2</v>
      </c>
      <c r="G22" s="56"/>
    </row>
    <row r="23" spans="1:7" x14ac:dyDescent="0.25">
      <c r="A23" s="41" t="s">
        <v>1533</v>
      </c>
      <c r="B23" s="18" t="s">
        <v>1534</v>
      </c>
      <c r="C23" s="18" t="s">
        <v>1267</v>
      </c>
      <c r="D23" s="7">
        <v>193424</v>
      </c>
      <c r="E23" s="8">
        <v>1164.22</v>
      </c>
      <c r="F23" s="9">
        <v>1.78E-2</v>
      </c>
      <c r="G23" s="56"/>
    </row>
    <row r="24" spans="1:7" x14ac:dyDescent="0.25">
      <c r="A24" s="41" t="s">
        <v>2029</v>
      </c>
      <c r="B24" s="18" t="s">
        <v>2030</v>
      </c>
      <c r="C24" s="18" t="s">
        <v>2031</v>
      </c>
      <c r="D24" s="7">
        <v>36879</v>
      </c>
      <c r="E24" s="8">
        <v>1154.05</v>
      </c>
      <c r="F24" s="9">
        <v>1.77E-2</v>
      </c>
      <c r="G24" s="56"/>
    </row>
    <row r="25" spans="1:7" x14ac:dyDescent="0.25">
      <c r="A25" s="41" t="s">
        <v>1870</v>
      </c>
      <c r="B25" s="18" t="s">
        <v>1871</v>
      </c>
      <c r="C25" s="18" t="s">
        <v>1203</v>
      </c>
      <c r="D25" s="7">
        <v>156049</v>
      </c>
      <c r="E25" s="8">
        <v>1143.92</v>
      </c>
      <c r="F25" s="9">
        <v>1.7500000000000002E-2</v>
      </c>
      <c r="G25" s="56"/>
    </row>
    <row r="26" spans="1:7" x14ac:dyDescent="0.25">
      <c r="A26" s="41" t="s">
        <v>1956</v>
      </c>
      <c r="B26" s="18" t="s">
        <v>1957</v>
      </c>
      <c r="C26" s="18" t="s">
        <v>1267</v>
      </c>
      <c r="D26" s="7">
        <v>155315</v>
      </c>
      <c r="E26" s="8">
        <v>1048.92</v>
      </c>
      <c r="F26" s="9">
        <v>1.61E-2</v>
      </c>
      <c r="G26" s="56"/>
    </row>
    <row r="27" spans="1:7" x14ac:dyDescent="0.25">
      <c r="A27" s="41" t="s">
        <v>1985</v>
      </c>
      <c r="B27" s="18" t="s">
        <v>1986</v>
      </c>
      <c r="C27" s="18" t="s">
        <v>1246</v>
      </c>
      <c r="D27" s="7">
        <v>129707</v>
      </c>
      <c r="E27" s="8">
        <v>964.24</v>
      </c>
      <c r="F27" s="9">
        <v>1.4800000000000001E-2</v>
      </c>
      <c r="G27" s="56"/>
    </row>
    <row r="28" spans="1:7" x14ac:dyDescent="0.25">
      <c r="A28" s="41" t="s">
        <v>1221</v>
      </c>
      <c r="B28" s="18" t="s">
        <v>1222</v>
      </c>
      <c r="C28" s="18" t="s">
        <v>1223</v>
      </c>
      <c r="D28" s="7">
        <v>22624</v>
      </c>
      <c r="E28" s="8">
        <v>831.56</v>
      </c>
      <c r="F28" s="9">
        <v>1.2699999999999999E-2</v>
      </c>
      <c r="G28" s="56"/>
    </row>
    <row r="29" spans="1:7" x14ac:dyDescent="0.25">
      <c r="A29" s="41" t="s">
        <v>1931</v>
      </c>
      <c r="B29" s="18" t="s">
        <v>1932</v>
      </c>
      <c r="C29" s="18" t="s">
        <v>1283</v>
      </c>
      <c r="D29" s="7">
        <v>65909</v>
      </c>
      <c r="E29" s="8">
        <v>781.94</v>
      </c>
      <c r="F29" s="9">
        <v>1.2E-2</v>
      </c>
      <c r="G29" s="56"/>
    </row>
    <row r="30" spans="1:7" x14ac:dyDescent="0.25">
      <c r="A30" s="41" t="s">
        <v>1347</v>
      </c>
      <c r="B30" s="18" t="s">
        <v>1348</v>
      </c>
      <c r="C30" s="18" t="s">
        <v>1267</v>
      </c>
      <c r="D30" s="7">
        <v>6757</v>
      </c>
      <c r="E30" s="8">
        <v>774.26</v>
      </c>
      <c r="F30" s="9">
        <v>1.1900000000000001E-2</v>
      </c>
      <c r="G30" s="56"/>
    </row>
    <row r="31" spans="1:7" x14ac:dyDescent="0.25">
      <c r="A31" s="41" t="s">
        <v>1436</v>
      </c>
      <c r="B31" s="18" t="s">
        <v>1437</v>
      </c>
      <c r="C31" s="18" t="s">
        <v>1231</v>
      </c>
      <c r="D31" s="7">
        <v>9504</v>
      </c>
      <c r="E31" s="8">
        <v>765.55</v>
      </c>
      <c r="F31" s="9">
        <v>1.17E-2</v>
      </c>
      <c r="G31" s="56"/>
    </row>
    <row r="32" spans="1:7" x14ac:dyDescent="0.25">
      <c r="A32" s="41" t="s">
        <v>1238</v>
      </c>
      <c r="B32" s="18" t="s">
        <v>1239</v>
      </c>
      <c r="C32" s="18" t="s">
        <v>1186</v>
      </c>
      <c r="D32" s="7">
        <v>74746</v>
      </c>
      <c r="E32" s="8">
        <v>728.51</v>
      </c>
      <c r="F32" s="9">
        <v>1.12E-2</v>
      </c>
      <c r="G32" s="56"/>
    </row>
    <row r="33" spans="1:7" x14ac:dyDescent="0.25">
      <c r="A33" s="41" t="s">
        <v>2034</v>
      </c>
      <c r="B33" s="18" t="s">
        <v>2035</v>
      </c>
      <c r="C33" s="18" t="s">
        <v>2036</v>
      </c>
      <c r="D33" s="7">
        <v>58830</v>
      </c>
      <c r="E33" s="8">
        <v>704.11</v>
      </c>
      <c r="F33" s="9">
        <v>1.0800000000000001E-2</v>
      </c>
      <c r="G33" s="56"/>
    </row>
    <row r="34" spans="1:7" x14ac:dyDescent="0.25">
      <c r="A34" s="41" t="s">
        <v>1411</v>
      </c>
      <c r="B34" s="18" t="s">
        <v>1412</v>
      </c>
      <c r="C34" s="18" t="s">
        <v>1183</v>
      </c>
      <c r="D34" s="7">
        <v>32449</v>
      </c>
      <c r="E34" s="8">
        <v>692.71</v>
      </c>
      <c r="F34" s="9">
        <v>1.06E-2</v>
      </c>
      <c r="G34" s="56"/>
    </row>
    <row r="35" spans="1:7" x14ac:dyDescent="0.25">
      <c r="A35" s="41" t="s">
        <v>1817</v>
      </c>
      <c r="B35" s="18" t="s">
        <v>1818</v>
      </c>
      <c r="C35" s="18" t="s">
        <v>1804</v>
      </c>
      <c r="D35" s="7">
        <v>94573</v>
      </c>
      <c r="E35" s="8">
        <v>632.69000000000005</v>
      </c>
      <c r="F35" s="9">
        <v>9.7000000000000003E-3</v>
      </c>
      <c r="G35" s="56"/>
    </row>
    <row r="36" spans="1:7" x14ac:dyDescent="0.25">
      <c r="A36" s="41" t="s">
        <v>1811</v>
      </c>
      <c r="B36" s="18" t="s">
        <v>1812</v>
      </c>
      <c r="C36" s="18" t="s">
        <v>1267</v>
      </c>
      <c r="D36" s="7">
        <v>38638</v>
      </c>
      <c r="E36" s="8">
        <v>629.03</v>
      </c>
      <c r="F36" s="9">
        <v>9.5999999999999992E-3</v>
      </c>
      <c r="G36" s="56"/>
    </row>
    <row r="37" spans="1:7" x14ac:dyDescent="0.25">
      <c r="A37" s="41" t="s">
        <v>2047</v>
      </c>
      <c r="B37" s="18" t="s">
        <v>2048</v>
      </c>
      <c r="C37" s="18" t="s">
        <v>1267</v>
      </c>
      <c r="D37" s="7">
        <v>83655</v>
      </c>
      <c r="E37" s="8">
        <v>613.27</v>
      </c>
      <c r="F37" s="9">
        <v>9.4000000000000004E-3</v>
      </c>
      <c r="G37" s="56"/>
    </row>
    <row r="38" spans="1:7" x14ac:dyDescent="0.25">
      <c r="A38" s="41" t="s">
        <v>2515</v>
      </c>
      <c r="B38" s="18" t="s">
        <v>2516</v>
      </c>
      <c r="C38" s="18" t="s">
        <v>1292</v>
      </c>
      <c r="D38" s="7">
        <v>26423</v>
      </c>
      <c r="E38" s="8">
        <v>611.88</v>
      </c>
      <c r="F38" s="9">
        <v>9.4000000000000004E-3</v>
      </c>
      <c r="G38" s="56"/>
    </row>
    <row r="39" spans="1:7" x14ac:dyDescent="0.25">
      <c r="A39" s="41" t="s">
        <v>2005</v>
      </c>
      <c r="B39" s="18" t="s">
        <v>2006</v>
      </c>
      <c r="C39" s="18" t="s">
        <v>1391</v>
      </c>
      <c r="D39" s="7">
        <v>16647</v>
      </c>
      <c r="E39" s="8">
        <v>298.7</v>
      </c>
      <c r="F39" s="9">
        <v>4.5999999999999999E-3</v>
      </c>
      <c r="G39" s="56"/>
    </row>
    <row r="40" spans="1:7" x14ac:dyDescent="0.25">
      <c r="A40" s="57" t="s">
        <v>130</v>
      </c>
      <c r="B40" s="19"/>
      <c r="C40" s="19"/>
      <c r="D40" s="10"/>
      <c r="E40" s="21">
        <f>SUM(E10:E39)</f>
        <v>49203.289999999986</v>
      </c>
      <c r="F40" s="22">
        <f>SUM(F10:F39)</f>
        <v>0.75410000000000033</v>
      </c>
      <c r="G40" s="58"/>
    </row>
    <row r="41" spans="1:7" x14ac:dyDescent="0.25">
      <c r="A41" s="57" t="s">
        <v>1256</v>
      </c>
      <c r="B41" s="18"/>
      <c r="C41" s="18"/>
      <c r="D41" s="7"/>
      <c r="E41" s="8"/>
      <c r="F41" s="9"/>
      <c r="G41" s="56"/>
    </row>
    <row r="42" spans="1:7" x14ac:dyDescent="0.25">
      <c r="A42" s="57" t="s">
        <v>130</v>
      </c>
      <c r="B42" s="18"/>
      <c r="C42" s="18"/>
      <c r="D42" s="7"/>
      <c r="E42" s="23" t="s">
        <v>127</v>
      </c>
      <c r="F42" s="24" t="s">
        <v>127</v>
      </c>
      <c r="G42" s="56"/>
    </row>
    <row r="43" spans="1:7" x14ac:dyDescent="0.25">
      <c r="A43" s="57" t="s">
        <v>2712</v>
      </c>
      <c r="B43" s="18"/>
      <c r="C43" s="18"/>
      <c r="D43" s="7"/>
      <c r="E43" s="7"/>
      <c r="F43" s="7"/>
      <c r="G43" s="56"/>
    </row>
    <row r="44" spans="1:7" x14ac:dyDescent="0.25">
      <c r="A44" s="41" t="s">
        <v>2713</v>
      </c>
      <c r="B44" s="18" t="s">
        <v>2714</v>
      </c>
      <c r="C44" s="18" t="s">
        <v>2715</v>
      </c>
      <c r="D44" s="7">
        <v>16958</v>
      </c>
      <c r="E44" s="8">
        <v>3310.67</v>
      </c>
      <c r="F44" s="9">
        <v>5.0700000000000002E-2</v>
      </c>
      <c r="G44" s="56"/>
    </row>
    <row r="45" spans="1:7" x14ac:dyDescent="0.25">
      <c r="A45" s="41" t="s">
        <v>2716</v>
      </c>
      <c r="B45" s="18" t="s">
        <v>2717</v>
      </c>
      <c r="C45" s="18" t="s">
        <v>2718</v>
      </c>
      <c r="D45" s="7">
        <v>8155</v>
      </c>
      <c r="E45" s="8">
        <v>2940.23</v>
      </c>
      <c r="F45" s="9">
        <v>4.5100000000000001E-2</v>
      </c>
      <c r="G45" s="56"/>
    </row>
    <row r="46" spans="1:7" x14ac:dyDescent="0.25">
      <c r="A46" s="41" t="s">
        <v>2719</v>
      </c>
      <c r="B46" s="18" t="s">
        <v>2720</v>
      </c>
      <c r="C46" s="18" t="s">
        <v>2718</v>
      </c>
      <c r="D46" s="7">
        <v>25610</v>
      </c>
      <c r="E46" s="8">
        <v>2605.9</v>
      </c>
      <c r="F46" s="9">
        <v>3.9899999999999998E-2</v>
      </c>
      <c r="G46" s="56"/>
    </row>
    <row r="47" spans="1:7" x14ac:dyDescent="0.25">
      <c r="A47" s="41" t="s">
        <v>2721</v>
      </c>
      <c r="B47" s="18" t="s">
        <v>2722</v>
      </c>
      <c r="C47" s="18" t="s">
        <v>2036</v>
      </c>
      <c r="D47" s="7">
        <v>5240</v>
      </c>
      <c r="E47" s="8">
        <v>757.37</v>
      </c>
      <c r="F47" s="9">
        <v>1.1599999999999999E-2</v>
      </c>
      <c r="G47" s="56"/>
    </row>
    <row r="48" spans="1:7" x14ac:dyDescent="0.25">
      <c r="A48" s="41" t="s">
        <v>2723</v>
      </c>
      <c r="B48" s="18" t="s">
        <v>2724</v>
      </c>
      <c r="C48" s="18" t="s">
        <v>2718</v>
      </c>
      <c r="D48" s="7">
        <v>1826</v>
      </c>
      <c r="E48" s="8">
        <v>260.70999999999998</v>
      </c>
      <c r="F48" s="9">
        <v>4.0000000000000001E-3</v>
      </c>
      <c r="G48" s="56"/>
    </row>
    <row r="49" spans="1:7" x14ac:dyDescent="0.25">
      <c r="A49" s="41" t="s">
        <v>2725</v>
      </c>
      <c r="B49" s="18" t="s">
        <v>2726</v>
      </c>
      <c r="C49" s="18" t="s">
        <v>2718</v>
      </c>
      <c r="D49" s="7">
        <v>1099</v>
      </c>
      <c r="E49" s="8">
        <v>252.04</v>
      </c>
      <c r="F49" s="9">
        <v>3.8999999999999998E-3</v>
      </c>
      <c r="G49" s="56"/>
    </row>
    <row r="50" spans="1:7" x14ac:dyDescent="0.25">
      <c r="A50" s="41" t="s">
        <v>2727</v>
      </c>
      <c r="B50" s="18" t="s">
        <v>2728</v>
      </c>
      <c r="C50" s="18" t="s">
        <v>2715</v>
      </c>
      <c r="D50" s="7">
        <v>1767</v>
      </c>
      <c r="E50" s="8">
        <v>242.93</v>
      </c>
      <c r="F50" s="9">
        <v>3.7000000000000002E-3</v>
      </c>
      <c r="G50" s="56"/>
    </row>
    <row r="51" spans="1:7" x14ac:dyDescent="0.25">
      <c r="A51" s="41" t="s">
        <v>2729</v>
      </c>
      <c r="B51" s="18" t="s">
        <v>2730</v>
      </c>
      <c r="C51" s="18" t="s">
        <v>2715</v>
      </c>
      <c r="D51" s="7">
        <v>529</v>
      </c>
      <c r="E51" s="8">
        <v>229.5</v>
      </c>
      <c r="F51" s="9">
        <v>3.5000000000000001E-3</v>
      </c>
      <c r="G51" s="56"/>
    </row>
    <row r="52" spans="1:7" x14ac:dyDescent="0.25">
      <c r="A52" s="41" t="s">
        <v>2731</v>
      </c>
      <c r="B52" s="18" t="s">
        <v>2732</v>
      </c>
      <c r="C52" s="18" t="s">
        <v>2715</v>
      </c>
      <c r="D52" s="7">
        <v>755</v>
      </c>
      <c r="E52" s="8">
        <v>223.61</v>
      </c>
      <c r="F52" s="9">
        <v>3.3999999999999998E-3</v>
      </c>
      <c r="G52" s="56"/>
    </row>
    <row r="53" spans="1:7" x14ac:dyDescent="0.25">
      <c r="A53" s="41" t="s">
        <v>2733</v>
      </c>
      <c r="B53" s="18" t="s">
        <v>2734</v>
      </c>
      <c r="C53" s="18" t="s">
        <v>2735</v>
      </c>
      <c r="D53" s="7">
        <v>1019</v>
      </c>
      <c r="E53" s="8">
        <v>188.76</v>
      </c>
      <c r="F53" s="9">
        <v>2.8999999999999998E-3</v>
      </c>
      <c r="G53" s="56"/>
    </row>
    <row r="54" spans="1:7" x14ac:dyDescent="0.25">
      <c r="A54" s="41" t="s">
        <v>2736</v>
      </c>
      <c r="B54" s="18" t="s">
        <v>2737</v>
      </c>
      <c r="C54" s="18" t="s">
        <v>2036</v>
      </c>
      <c r="D54" s="7">
        <v>4179</v>
      </c>
      <c r="E54" s="8">
        <v>186.35</v>
      </c>
      <c r="F54" s="9">
        <v>2.8999999999999998E-3</v>
      </c>
      <c r="G54" s="56"/>
    </row>
    <row r="55" spans="1:7" x14ac:dyDescent="0.25">
      <c r="A55" s="41" t="s">
        <v>2738</v>
      </c>
      <c r="B55" s="18" t="s">
        <v>2739</v>
      </c>
      <c r="C55" s="18" t="s">
        <v>2735</v>
      </c>
      <c r="D55" s="7">
        <v>241</v>
      </c>
      <c r="E55" s="8">
        <v>180.61</v>
      </c>
      <c r="F55" s="9">
        <v>2.8E-3</v>
      </c>
      <c r="G55" s="56"/>
    </row>
    <row r="56" spans="1:7" x14ac:dyDescent="0.25">
      <c r="A56" s="41" t="s">
        <v>2740</v>
      </c>
      <c r="B56" s="18" t="s">
        <v>2741</v>
      </c>
      <c r="C56" s="18" t="s">
        <v>2718</v>
      </c>
      <c r="D56" s="7">
        <v>1017</v>
      </c>
      <c r="E56" s="8">
        <v>176.02</v>
      </c>
      <c r="F56" s="9">
        <v>2.7000000000000001E-3</v>
      </c>
      <c r="G56" s="56"/>
    </row>
    <row r="57" spans="1:7" x14ac:dyDescent="0.25">
      <c r="A57" s="41" t="s">
        <v>2742</v>
      </c>
      <c r="B57" s="18" t="s">
        <v>2743</v>
      </c>
      <c r="C57" s="18" t="s">
        <v>2718</v>
      </c>
      <c r="D57" s="7">
        <v>1222</v>
      </c>
      <c r="E57" s="8">
        <v>174.11</v>
      </c>
      <c r="F57" s="9">
        <v>2.7000000000000001E-3</v>
      </c>
      <c r="G57" s="56"/>
    </row>
    <row r="58" spans="1:7" x14ac:dyDescent="0.25">
      <c r="A58" s="41" t="s">
        <v>2744</v>
      </c>
      <c r="B58" s="18" t="s">
        <v>2745</v>
      </c>
      <c r="C58" s="18" t="s">
        <v>2735</v>
      </c>
      <c r="D58" s="7">
        <v>316</v>
      </c>
      <c r="E58" s="8">
        <v>164.42</v>
      </c>
      <c r="F58" s="9">
        <v>2.5000000000000001E-3</v>
      </c>
      <c r="G58" s="56"/>
    </row>
    <row r="59" spans="1:7" x14ac:dyDescent="0.25">
      <c r="A59" s="41" t="s">
        <v>2746</v>
      </c>
      <c r="B59" s="18" t="s">
        <v>2747</v>
      </c>
      <c r="C59" s="18" t="s">
        <v>2715</v>
      </c>
      <c r="D59" s="7">
        <v>921</v>
      </c>
      <c r="E59" s="8">
        <v>155.91999999999999</v>
      </c>
      <c r="F59" s="9">
        <v>2.3999999999999998E-3</v>
      </c>
      <c r="G59" s="56"/>
    </row>
    <row r="60" spans="1:7" x14ac:dyDescent="0.25">
      <c r="A60" s="41" t="s">
        <v>2748</v>
      </c>
      <c r="B60" s="18" t="s">
        <v>2749</v>
      </c>
      <c r="C60" s="18" t="s">
        <v>2715</v>
      </c>
      <c r="D60" s="7">
        <v>557</v>
      </c>
      <c r="E60" s="8">
        <v>107.42</v>
      </c>
      <c r="F60" s="9">
        <v>1.6000000000000001E-3</v>
      </c>
      <c r="G60" s="56"/>
    </row>
    <row r="61" spans="1:7" x14ac:dyDescent="0.25">
      <c r="A61" s="41" t="s">
        <v>2750</v>
      </c>
      <c r="B61" s="18" t="s">
        <v>2751</v>
      </c>
      <c r="C61" s="18" t="s">
        <v>2718</v>
      </c>
      <c r="D61" s="7">
        <v>372</v>
      </c>
      <c r="E61" s="8">
        <v>106.54</v>
      </c>
      <c r="F61" s="9">
        <v>1.6000000000000001E-3</v>
      </c>
      <c r="G61" s="56"/>
    </row>
    <row r="62" spans="1:7" x14ac:dyDescent="0.25">
      <c r="A62" s="41" t="s">
        <v>2752</v>
      </c>
      <c r="B62" s="18" t="s">
        <v>2753</v>
      </c>
      <c r="C62" s="18" t="s">
        <v>2718</v>
      </c>
      <c r="D62" s="7">
        <v>1224</v>
      </c>
      <c r="E62" s="8">
        <v>106.36</v>
      </c>
      <c r="F62" s="9">
        <v>1.6000000000000001E-3</v>
      </c>
      <c r="G62" s="56"/>
    </row>
    <row r="63" spans="1:7" x14ac:dyDescent="0.25">
      <c r="A63" s="41" t="s">
        <v>2754</v>
      </c>
      <c r="B63" s="18" t="s">
        <v>2755</v>
      </c>
      <c r="C63" s="18" t="s">
        <v>2718</v>
      </c>
      <c r="D63" s="7">
        <v>145</v>
      </c>
      <c r="E63" s="8">
        <v>99.15</v>
      </c>
      <c r="F63" s="9">
        <v>1.5E-3</v>
      </c>
      <c r="G63" s="56"/>
    </row>
    <row r="64" spans="1:7" x14ac:dyDescent="0.25">
      <c r="A64" s="41" t="s">
        <v>2756</v>
      </c>
      <c r="B64" s="18" t="s">
        <v>2757</v>
      </c>
      <c r="C64" s="18" t="s">
        <v>2718</v>
      </c>
      <c r="D64" s="7">
        <v>152</v>
      </c>
      <c r="E64" s="8">
        <v>98.63</v>
      </c>
      <c r="F64" s="9">
        <v>1.5E-3</v>
      </c>
      <c r="G64" s="56"/>
    </row>
    <row r="65" spans="1:7" x14ac:dyDescent="0.25">
      <c r="A65" s="41" t="s">
        <v>2758</v>
      </c>
      <c r="B65" s="18" t="s">
        <v>2759</v>
      </c>
      <c r="C65" s="18" t="s">
        <v>2735</v>
      </c>
      <c r="D65" s="7">
        <v>4805</v>
      </c>
      <c r="E65" s="8">
        <v>94.45</v>
      </c>
      <c r="F65" s="9">
        <v>1.4E-3</v>
      </c>
      <c r="G65" s="56"/>
    </row>
    <row r="66" spans="1:7" x14ac:dyDescent="0.25">
      <c r="A66" s="41" t="s">
        <v>2760</v>
      </c>
      <c r="B66" s="18" t="s">
        <v>2761</v>
      </c>
      <c r="C66" s="18" t="s">
        <v>2715</v>
      </c>
      <c r="D66" s="7">
        <v>276</v>
      </c>
      <c r="E66" s="8">
        <v>88.76</v>
      </c>
      <c r="F66" s="9">
        <v>1.4E-3</v>
      </c>
      <c r="G66" s="56"/>
    </row>
    <row r="67" spans="1:7" x14ac:dyDescent="0.25">
      <c r="A67" s="41" t="s">
        <v>2762</v>
      </c>
      <c r="B67" s="18" t="s">
        <v>2763</v>
      </c>
      <c r="C67" s="18" t="s">
        <v>2735</v>
      </c>
      <c r="D67" s="7">
        <v>175</v>
      </c>
      <c r="E67" s="8">
        <v>74.25</v>
      </c>
      <c r="F67" s="9">
        <v>1.1000000000000001E-3</v>
      </c>
      <c r="G67" s="56"/>
    </row>
    <row r="68" spans="1:7" x14ac:dyDescent="0.25">
      <c r="A68" s="41" t="s">
        <v>2764</v>
      </c>
      <c r="B68" s="18" t="s">
        <v>2765</v>
      </c>
      <c r="C68" s="18" t="s">
        <v>2715</v>
      </c>
      <c r="D68" s="7">
        <v>1360</v>
      </c>
      <c r="E68" s="8">
        <v>74.25</v>
      </c>
      <c r="F68" s="9">
        <v>1.1000000000000001E-3</v>
      </c>
      <c r="G68" s="56"/>
    </row>
    <row r="69" spans="1:7" x14ac:dyDescent="0.25">
      <c r="A69" s="41" t="s">
        <v>2766</v>
      </c>
      <c r="B69" s="18" t="s">
        <v>2767</v>
      </c>
      <c r="C69" s="18" t="s">
        <v>2718</v>
      </c>
      <c r="D69" s="7">
        <v>186</v>
      </c>
      <c r="E69" s="8">
        <v>70.069999999999993</v>
      </c>
      <c r="F69" s="9">
        <v>1.1000000000000001E-3</v>
      </c>
      <c r="G69" s="56"/>
    </row>
    <row r="70" spans="1:7" x14ac:dyDescent="0.25">
      <c r="A70" s="41" t="s">
        <v>2768</v>
      </c>
      <c r="B70" s="18" t="s">
        <v>2769</v>
      </c>
      <c r="C70" s="18" t="s">
        <v>2036</v>
      </c>
      <c r="D70" s="7">
        <v>306</v>
      </c>
      <c r="E70" s="8">
        <v>69.489999999999995</v>
      </c>
      <c r="F70" s="9">
        <v>1.1000000000000001E-3</v>
      </c>
      <c r="G70" s="56"/>
    </row>
    <row r="71" spans="1:7" x14ac:dyDescent="0.25">
      <c r="A71" s="41" t="s">
        <v>2770</v>
      </c>
      <c r="B71" s="18" t="s">
        <v>2771</v>
      </c>
      <c r="C71" s="18" t="s">
        <v>2715</v>
      </c>
      <c r="D71" s="7">
        <v>249</v>
      </c>
      <c r="E71" s="8">
        <v>57.47</v>
      </c>
      <c r="F71" s="9">
        <v>8.9999999999999998E-4</v>
      </c>
      <c r="G71" s="56"/>
    </row>
    <row r="72" spans="1:7" x14ac:dyDescent="0.25">
      <c r="A72" s="41" t="s">
        <v>2772</v>
      </c>
      <c r="B72" s="18" t="s">
        <v>2773</v>
      </c>
      <c r="C72" s="18" t="s">
        <v>2718</v>
      </c>
      <c r="D72" s="7">
        <v>285</v>
      </c>
      <c r="E72" s="8">
        <v>57.31</v>
      </c>
      <c r="F72" s="9">
        <v>8.9999999999999998E-4</v>
      </c>
      <c r="G72" s="56"/>
    </row>
    <row r="73" spans="1:7" x14ac:dyDescent="0.25">
      <c r="A73" s="41" t="s">
        <v>2774</v>
      </c>
      <c r="B73" s="18" t="s">
        <v>2775</v>
      </c>
      <c r="C73" s="18" t="s">
        <v>2718</v>
      </c>
      <c r="D73" s="7">
        <v>121</v>
      </c>
      <c r="E73" s="8">
        <v>56.41</v>
      </c>
      <c r="F73" s="9">
        <v>8.9999999999999998E-4</v>
      </c>
      <c r="G73" s="56"/>
    </row>
    <row r="74" spans="1:7" x14ac:dyDescent="0.25">
      <c r="A74" s="41" t="s">
        <v>2776</v>
      </c>
      <c r="B74" s="18" t="s">
        <v>2777</v>
      </c>
      <c r="C74" s="18" t="s">
        <v>2718</v>
      </c>
      <c r="D74" s="7">
        <v>708</v>
      </c>
      <c r="E74" s="8">
        <v>46</v>
      </c>
      <c r="F74" s="9">
        <v>6.9999999999999999E-4</v>
      </c>
      <c r="G74" s="56"/>
    </row>
    <row r="75" spans="1:7" x14ac:dyDescent="0.25">
      <c r="A75" s="41" t="s">
        <v>2778</v>
      </c>
      <c r="B75" s="18" t="s">
        <v>2779</v>
      </c>
      <c r="C75" s="18" t="s">
        <v>2735</v>
      </c>
      <c r="D75" s="7">
        <v>351</v>
      </c>
      <c r="E75" s="8">
        <v>44.41</v>
      </c>
      <c r="F75" s="9">
        <v>6.9999999999999999E-4</v>
      </c>
      <c r="G75" s="56"/>
    </row>
    <row r="76" spans="1:7" x14ac:dyDescent="0.25">
      <c r="A76" s="41" t="s">
        <v>2780</v>
      </c>
      <c r="B76" s="18" t="s">
        <v>2781</v>
      </c>
      <c r="C76" s="18" t="s">
        <v>2718</v>
      </c>
      <c r="D76" s="7">
        <v>27</v>
      </c>
      <c r="E76" s="8">
        <v>43.97</v>
      </c>
      <c r="F76" s="9">
        <v>6.9999999999999999E-4</v>
      </c>
      <c r="G76" s="56"/>
    </row>
    <row r="77" spans="1:7" x14ac:dyDescent="0.25">
      <c r="A77" s="41" t="s">
        <v>2782</v>
      </c>
      <c r="B77" s="18" t="s">
        <v>2783</v>
      </c>
      <c r="C77" s="18" t="s">
        <v>2718</v>
      </c>
      <c r="D77" s="7">
        <v>51</v>
      </c>
      <c r="E77" s="8">
        <v>39.51</v>
      </c>
      <c r="F77" s="9">
        <v>5.9999999999999995E-4</v>
      </c>
      <c r="G77" s="56"/>
    </row>
    <row r="78" spans="1:7" x14ac:dyDescent="0.25">
      <c r="A78" s="41" t="s">
        <v>2784</v>
      </c>
      <c r="B78" s="18" t="s">
        <v>2785</v>
      </c>
      <c r="C78" s="18" t="s">
        <v>2718</v>
      </c>
      <c r="D78" s="7">
        <v>573</v>
      </c>
      <c r="E78" s="8">
        <v>38.549999999999997</v>
      </c>
      <c r="F78" s="9">
        <v>5.9999999999999995E-4</v>
      </c>
      <c r="G78" s="56"/>
    </row>
    <row r="79" spans="1:7" x14ac:dyDescent="0.25">
      <c r="A79" s="41" t="s">
        <v>2786</v>
      </c>
      <c r="B79" s="18" t="s">
        <v>2787</v>
      </c>
      <c r="C79" s="18" t="s">
        <v>2036</v>
      </c>
      <c r="D79" s="7">
        <v>572</v>
      </c>
      <c r="E79" s="8">
        <v>36.99</v>
      </c>
      <c r="F79" s="9">
        <v>5.9999999999999995E-4</v>
      </c>
      <c r="G79" s="56"/>
    </row>
    <row r="80" spans="1:7" x14ac:dyDescent="0.25">
      <c r="A80" s="41" t="s">
        <v>2788</v>
      </c>
      <c r="B80" s="18" t="s">
        <v>2789</v>
      </c>
      <c r="C80" s="18" t="s">
        <v>2718</v>
      </c>
      <c r="D80" s="7">
        <v>85</v>
      </c>
      <c r="E80" s="8">
        <v>36.090000000000003</v>
      </c>
      <c r="F80" s="9">
        <v>5.9999999999999995E-4</v>
      </c>
      <c r="G80" s="56"/>
    </row>
    <row r="81" spans="1:7" x14ac:dyDescent="0.25">
      <c r="A81" s="41" t="s">
        <v>2790</v>
      </c>
      <c r="B81" s="18" t="s">
        <v>2791</v>
      </c>
      <c r="C81" s="18" t="s">
        <v>2718</v>
      </c>
      <c r="D81" s="7">
        <v>887</v>
      </c>
      <c r="E81" s="8">
        <v>33.56</v>
      </c>
      <c r="F81" s="9">
        <v>5.0000000000000001E-4</v>
      </c>
      <c r="G81" s="56"/>
    </row>
    <row r="82" spans="1:7" x14ac:dyDescent="0.25">
      <c r="A82" s="41" t="s">
        <v>2792</v>
      </c>
      <c r="B82" s="18" t="s">
        <v>2793</v>
      </c>
      <c r="C82" s="18" t="s">
        <v>2735</v>
      </c>
      <c r="D82" s="7">
        <v>1036</v>
      </c>
      <c r="E82" s="8">
        <v>31.14</v>
      </c>
      <c r="F82" s="9">
        <v>5.0000000000000001E-4</v>
      </c>
      <c r="G82" s="56"/>
    </row>
    <row r="83" spans="1:7" x14ac:dyDescent="0.25">
      <c r="A83" s="41" t="s">
        <v>2794</v>
      </c>
      <c r="B83" s="18" t="s">
        <v>2795</v>
      </c>
      <c r="C83" s="18" t="s">
        <v>2718</v>
      </c>
      <c r="D83" s="7">
        <v>474</v>
      </c>
      <c r="E83" s="8">
        <v>28.84</v>
      </c>
      <c r="F83" s="9">
        <v>4.0000000000000002E-4</v>
      </c>
      <c r="G83" s="56"/>
    </row>
    <row r="84" spans="1:7" x14ac:dyDescent="0.25">
      <c r="A84" s="41" t="s">
        <v>2796</v>
      </c>
      <c r="B84" s="18" t="s">
        <v>2797</v>
      </c>
      <c r="C84" s="18" t="s">
        <v>2036</v>
      </c>
      <c r="D84" s="7">
        <v>151</v>
      </c>
      <c r="E84" s="8">
        <v>28.63</v>
      </c>
      <c r="F84" s="9">
        <v>4.0000000000000002E-4</v>
      </c>
      <c r="G84" s="56"/>
    </row>
    <row r="85" spans="1:7" x14ac:dyDescent="0.25">
      <c r="A85" s="41" t="s">
        <v>2798</v>
      </c>
      <c r="B85" s="18" t="s">
        <v>2799</v>
      </c>
      <c r="C85" s="18" t="s">
        <v>2715</v>
      </c>
      <c r="D85" s="7">
        <v>99</v>
      </c>
      <c r="E85" s="8">
        <v>26.43</v>
      </c>
      <c r="F85" s="9">
        <v>4.0000000000000002E-4</v>
      </c>
      <c r="G85" s="56"/>
    </row>
    <row r="86" spans="1:7" x14ac:dyDescent="0.25">
      <c r="A86" s="41" t="s">
        <v>2800</v>
      </c>
      <c r="B86" s="18" t="s">
        <v>2801</v>
      </c>
      <c r="C86" s="18" t="s">
        <v>2718</v>
      </c>
      <c r="D86" s="7">
        <v>196</v>
      </c>
      <c r="E86" s="8">
        <v>26.1</v>
      </c>
      <c r="F86" s="9">
        <v>4.0000000000000002E-4</v>
      </c>
      <c r="G86" s="56"/>
    </row>
    <row r="87" spans="1:7" x14ac:dyDescent="0.25">
      <c r="A87" s="41" t="s">
        <v>2802</v>
      </c>
      <c r="B87" s="18" t="s">
        <v>2803</v>
      </c>
      <c r="C87" s="18" t="s">
        <v>2718</v>
      </c>
      <c r="D87" s="7">
        <v>228</v>
      </c>
      <c r="E87" s="8">
        <v>23.6</v>
      </c>
      <c r="F87" s="9">
        <v>4.0000000000000002E-4</v>
      </c>
      <c r="G87" s="56"/>
    </row>
    <row r="88" spans="1:7" x14ac:dyDescent="0.25">
      <c r="A88" s="41" t="s">
        <v>2804</v>
      </c>
      <c r="B88" s="18" t="s">
        <v>2805</v>
      </c>
      <c r="C88" s="18" t="s">
        <v>2806</v>
      </c>
      <c r="D88" s="7">
        <v>1338</v>
      </c>
      <c r="E88" s="8">
        <v>22.94</v>
      </c>
      <c r="F88" s="9">
        <v>4.0000000000000002E-4</v>
      </c>
      <c r="G88" s="56"/>
    </row>
    <row r="89" spans="1:7" x14ac:dyDescent="0.25">
      <c r="A89" s="41" t="s">
        <v>2807</v>
      </c>
      <c r="B89" s="18" t="s">
        <v>2808</v>
      </c>
      <c r="C89" s="18" t="s">
        <v>2735</v>
      </c>
      <c r="D89" s="7">
        <v>235</v>
      </c>
      <c r="E89" s="8">
        <v>21.57</v>
      </c>
      <c r="F89" s="9">
        <v>2.9999999999999997E-4</v>
      </c>
      <c r="G89" s="56"/>
    </row>
    <row r="90" spans="1:7" x14ac:dyDescent="0.25">
      <c r="A90" s="41" t="s">
        <v>2809</v>
      </c>
      <c r="B90" s="18" t="s">
        <v>2810</v>
      </c>
      <c r="C90" s="18" t="s">
        <v>2718</v>
      </c>
      <c r="D90" s="7">
        <v>363</v>
      </c>
      <c r="E90" s="8">
        <v>20.77</v>
      </c>
      <c r="F90" s="9">
        <v>2.9999999999999997E-4</v>
      </c>
      <c r="G90" s="56"/>
    </row>
    <row r="91" spans="1:7" x14ac:dyDescent="0.25">
      <c r="A91" s="41" t="s">
        <v>2811</v>
      </c>
      <c r="B91" s="18" t="s">
        <v>2812</v>
      </c>
      <c r="C91" s="18" t="s">
        <v>2718</v>
      </c>
      <c r="D91" s="7">
        <v>129</v>
      </c>
      <c r="E91" s="8">
        <v>19.53</v>
      </c>
      <c r="F91" s="9">
        <v>2.9999999999999997E-4</v>
      </c>
      <c r="G91" s="56"/>
    </row>
    <row r="92" spans="1:7" x14ac:dyDescent="0.25">
      <c r="A92" s="41" t="s">
        <v>2813</v>
      </c>
      <c r="B92" s="18" t="s">
        <v>2814</v>
      </c>
      <c r="C92" s="18" t="s">
        <v>2735</v>
      </c>
      <c r="D92" s="7">
        <v>53</v>
      </c>
      <c r="E92" s="8">
        <v>19.440000000000001</v>
      </c>
      <c r="F92" s="9">
        <v>2.9999999999999997E-4</v>
      </c>
      <c r="G92" s="56"/>
    </row>
    <row r="93" spans="1:7" x14ac:dyDescent="0.25">
      <c r="A93" s="41" t="s">
        <v>2815</v>
      </c>
      <c r="B93" s="18" t="s">
        <v>2816</v>
      </c>
      <c r="C93" s="18" t="s">
        <v>2718</v>
      </c>
      <c r="D93" s="7">
        <v>99</v>
      </c>
      <c r="E93" s="8">
        <v>15.76</v>
      </c>
      <c r="F93" s="9">
        <v>2.0000000000000001E-4</v>
      </c>
      <c r="G93" s="56"/>
    </row>
    <row r="94" spans="1:7" x14ac:dyDescent="0.25">
      <c r="A94" s="57"/>
      <c r="B94" s="18"/>
      <c r="C94" s="18"/>
      <c r="D94" s="7"/>
      <c r="E94" s="36"/>
      <c r="F94" s="37"/>
      <c r="G94" s="56"/>
    </row>
    <row r="95" spans="1:7" x14ac:dyDescent="0.25">
      <c r="A95" s="57" t="s">
        <v>130</v>
      </c>
      <c r="B95" s="18"/>
      <c r="C95" s="18"/>
      <c r="D95" s="7"/>
      <c r="E95" s="34">
        <v>13813.54</v>
      </c>
      <c r="F95" s="35">
        <v>0.2117</v>
      </c>
      <c r="G95" s="56"/>
    </row>
    <row r="96" spans="1:7" x14ac:dyDescent="0.25">
      <c r="A96" s="57"/>
      <c r="B96" s="18"/>
      <c r="C96" s="18"/>
      <c r="D96" s="7"/>
      <c r="E96" s="36"/>
      <c r="F96" s="37"/>
      <c r="G96" s="56"/>
    </row>
    <row r="97" spans="1:7" x14ac:dyDescent="0.25">
      <c r="A97" s="59" t="s">
        <v>142</v>
      </c>
      <c r="B97" s="38"/>
      <c r="C97" s="38"/>
      <c r="D97" s="39"/>
      <c r="E97" s="15">
        <v>63016.83</v>
      </c>
      <c r="F97" s="16">
        <v>0.96579999999999999</v>
      </c>
      <c r="G97" s="58"/>
    </row>
    <row r="98" spans="1:7" x14ac:dyDescent="0.25">
      <c r="A98" s="41"/>
      <c r="B98" s="18"/>
      <c r="C98" s="18"/>
      <c r="D98" s="7"/>
      <c r="E98" s="8"/>
      <c r="F98" s="9"/>
      <c r="G98" s="56"/>
    </row>
    <row r="99" spans="1:7" x14ac:dyDescent="0.25">
      <c r="A99" s="41"/>
      <c r="B99" s="18"/>
      <c r="C99" s="18"/>
      <c r="D99" s="7"/>
      <c r="E99" s="8"/>
      <c r="F99" s="9"/>
      <c r="G99" s="56"/>
    </row>
    <row r="100" spans="1:7" x14ac:dyDescent="0.25">
      <c r="A100" s="57" t="s">
        <v>216</v>
      </c>
      <c r="B100" s="18"/>
      <c r="C100" s="18"/>
      <c r="D100" s="7"/>
      <c r="E100" s="8"/>
      <c r="F100" s="9"/>
      <c r="G100" s="56"/>
    </row>
    <row r="101" spans="1:7" x14ac:dyDescent="0.25">
      <c r="A101" s="41" t="s">
        <v>217</v>
      </c>
      <c r="B101" s="18"/>
      <c r="C101" s="18"/>
      <c r="D101" s="7"/>
      <c r="E101" s="8">
        <v>2243.59</v>
      </c>
      <c r="F101" s="9">
        <v>3.44E-2</v>
      </c>
      <c r="G101" s="56">
        <v>6.6513000000000003E-2</v>
      </c>
    </row>
    <row r="102" spans="1:7" x14ac:dyDescent="0.25">
      <c r="A102" s="57" t="s">
        <v>130</v>
      </c>
      <c r="B102" s="19"/>
      <c r="C102" s="19"/>
      <c r="D102" s="10"/>
      <c r="E102" s="21">
        <v>2243.59</v>
      </c>
      <c r="F102" s="22">
        <v>3.44E-2</v>
      </c>
      <c r="G102" s="58"/>
    </row>
    <row r="103" spans="1:7" x14ac:dyDescent="0.25">
      <c r="A103" s="41"/>
      <c r="B103" s="18"/>
      <c r="C103" s="18"/>
      <c r="D103" s="7"/>
      <c r="E103" s="8"/>
      <c r="F103" s="9"/>
      <c r="G103" s="56"/>
    </row>
    <row r="104" spans="1:7" x14ac:dyDescent="0.25">
      <c r="A104" s="59" t="s">
        <v>142</v>
      </c>
      <c r="B104" s="38"/>
      <c r="C104" s="38"/>
      <c r="D104" s="39"/>
      <c r="E104" s="21">
        <v>2243.59</v>
      </c>
      <c r="F104" s="22">
        <v>3.44E-2</v>
      </c>
      <c r="G104" s="58"/>
    </row>
    <row r="105" spans="1:7" x14ac:dyDescent="0.25">
      <c r="A105" s="41" t="s">
        <v>218</v>
      </c>
      <c r="B105" s="18"/>
      <c r="C105" s="18"/>
      <c r="D105" s="7"/>
      <c r="E105" s="8">
        <v>0.40884379999999998</v>
      </c>
      <c r="F105" s="31" t="s">
        <v>895</v>
      </c>
      <c r="G105" s="56"/>
    </row>
    <row r="106" spans="1:7" x14ac:dyDescent="0.25">
      <c r="A106" s="41" t="s">
        <v>219</v>
      </c>
      <c r="B106" s="18"/>
      <c r="C106" s="18"/>
      <c r="D106" s="7"/>
      <c r="E106" s="12">
        <v>-20.3688438</v>
      </c>
      <c r="F106" s="13">
        <v>-2.0599999999999999E-4</v>
      </c>
      <c r="G106" s="56">
        <v>6.6513000000000003E-2</v>
      </c>
    </row>
    <row r="107" spans="1:7" x14ac:dyDescent="0.25">
      <c r="A107" s="60" t="s">
        <v>220</v>
      </c>
      <c r="B107" s="20"/>
      <c r="C107" s="20"/>
      <c r="D107" s="14"/>
      <c r="E107" s="15">
        <v>65240.46</v>
      </c>
      <c r="F107" s="16">
        <v>1</v>
      </c>
      <c r="G107" s="61"/>
    </row>
    <row r="108" spans="1:7" x14ac:dyDescent="0.25">
      <c r="A108" s="42"/>
      <c r="G108" s="48"/>
    </row>
    <row r="109" spans="1:7" x14ac:dyDescent="0.25">
      <c r="A109" s="62" t="s">
        <v>689</v>
      </c>
      <c r="G109" s="48"/>
    </row>
    <row r="110" spans="1:7" x14ac:dyDescent="0.25">
      <c r="A110" s="42"/>
      <c r="G110" s="48"/>
    </row>
    <row r="111" spans="1:7" x14ac:dyDescent="0.25">
      <c r="A111" s="62" t="s">
        <v>232</v>
      </c>
      <c r="G111" s="48"/>
    </row>
    <row r="112" spans="1:7" x14ac:dyDescent="0.25">
      <c r="A112" s="43" t="s">
        <v>233</v>
      </c>
      <c r="B112" s="3" t="s">
        <v>127</v>
      </c>
      <c r="G112" s="48"/>
    </row>
    <row r="113" spans="1:7" x14ac:dyDescent="0.25">
      <c r="A113" s="42" t="s">
        <v>234</v>
      </c>
      <c r="G113" s="48"/>
    </row>
    <row r="114" spans="1:7" x14ac:dyDescent="0.25">
      <c r="A114" s="42" t="s">
        <v>235</v>
      </c>
      <c r="B114" s="3" t="s">
        <v>236</v>
      </c>
      <c r="C114" s="3" t="s">
        <v>236</v>
      </c>
      <c r="G114" s="48"/>
    </row>
    <row r="115" spans="1:7" x14ac:dyDescent="0.25">
      <c r="A115" s="42"/>
      <c r="B115" s="63">
        <v>45382</v>
      </c>
      <c r="C115" s="63">
        <v>45565</v>
      </c>
      <c r="G115" s="48"/>
    </row>
    <row r="116" spans="1:7" x14ac:dyDescent="0.25">
      <c r="A116" s="42" t="s">
        <v>745</v>
      </c>
      <c r="B116" s="71">
        <v>9.8819999999999997</v>
      </c>
      <c r="C116" s="71">
        <v>12.06</v>
      </c>
      <c r="E116" s="2"/>
      <c r="G116" s="64"/>
    </row>
    <row r="117" spans="1:7" x14ac:dyDescent="0.25">
      <c r="A117" s="42" t="s">
        <v>241</v>
      </c>
      <c r="B117">
        <v>9.8818999999999999</v>
      </c>
      <c r="C117" s="71">
        <v>12.06</v>
      </c>
      <c r="E117" s="2"/>
      <c r="G117" s="64"/>
    </row>
    <row r="118" spans="1:7" x14ac:dyDescent="0.25">
      <c r="A118" s="42" t="s">
        <v>746</v>
      </c>
      <c r="B118">
        <v>9.8687000000000005</v>
      </c>
      <c r="C118">
        <v>11.9377</v>
      </c>
      <c r="E118" s="2"/>
      <c r="G118" s="64"/>
    </row>
    <row r="119" spans="1:7" x14ac:dyDescent="0.25">
      <c r="A119" s="42" t="s">
        <v>710</v>
      </c>
      <c r="B119">
        <v>9.8687000000000005</v>
      </c>
      <c r="C119">
        <v>11.9377</v>
      </c>
      <c r="E119" s="2"/>
      <c r="G119" s="64"/>
    </row>
    <row r="120" spans="1:7" x14ac:dyDescent="0.25">
      <c r="A120" s="42"/>
      <c r="E120" s="2"/>
      <c r="G120" s="64"/>
    </row>
    <row r="121" spans="1:7" x14ac:dyDescent="0.25">
      <c r="A121" s="42" t="s">
        <v>251</v>
      </c>
      <c r="B121" s="3" t="s">
        <v>127</v>
      </c>
      <c r="G121" s="48"/>
    </row>
    <row r="122" spans="1:7" x14ac:dyDescent="0.25">
      <c r="A122" s="42" t="s">
        <v>252</v>
      </c>
      <c r="B122" s="3" t="s">
        <v>127</v>
      </c>
      <c r="G122" s="48"/>
    </row>
    <row r="123" spans="1:7" ht="30" customHeight="1" x14ac:dyDescent="0.25">
      <c r="A123" s="43" t="s">
        <v>253</v>
      </c>
      <c r="B123" s="3" t="s">
        <v>127</v>
      </c>
      <c r="G123" s="48"/>
    </row>
    <row r="124" spans="1:7" ht="30" customHeight="1" x14ac:dyDescent="0.25">
      <c r="A124" s="43" t="s">
        <v>254</v>
      </c>
      <c r="B124" s="65">
        <f>E95</f>
        <v>13813.54</v>
      </c>
      <c r="G124" s="48"/>
    </row>
    <row r="125" spans="1:7" x14ac:dyDescent="0.25">
      <c r="A125" s="42" t="s">
        <v>1259</v>
      </c>
      <c r="B125" s="3">
        <v>0</v>
      </c>
      <c r="G125" s="48"/>
    </row>
    <row r="126" spans="1:7" ht="30" customHeight="1" x14ac:dyDescent="0.25">
      <c r="A126" s="43" t="s">
        <v>256</v>
      </c>
      <c r="B126" s="3" t="s">
        <v>127</v>
      </c>
      <c r="G126" s="48"/>
    </row>
    <row r="127" spans="1:7" ht="30" customHeight="1" x14ac:dyDescent="0.25">
      <c r="A127" s="43" t="s">
        <v>257</v>
      </c>
      <c r="B127" s="3" t="s">
        <v>127</v>
      </c>
      <c r="G127" s="48"/>
    </row>
    <row r="128" spans="1:7" ht="30" customHeight="1" x14ac:dyDescent="0.25">
      <c r="A128" s="43" t="s">
        <v>258</v>
      </c>
      <c r="B128" s="3" t="s">
        <v>127</v>
      </c>
      <c r="G128" s="48"/>
    </row>
    <row r="129" spans="1:7" x14ac:dyDescent="0.25">
      <c r="A129" s="42" t="s">
        <v>259</v>
      </c>
      <c r="B129" s="3" t="s">
        <v>127</v>
      </c>
      <c r="G129" s="48"/>
    </row>
    <row r="130" spans="1:7" ht="15.75" customHeight="1" thickBot="1" x14ac:dyDescent="0.3">
      <c r="A130" s="66" t="s">
        <v>260</v>
      </c>
      <c r="B130" s="67" t="s">
        <v>127</v>
      </c>
      <c r="C130" s="68"/>
      <c r="D130" s="68"/>
      <c r="E130" s="68"/>
      <c r="F130" s="68"/>
      <c r="G130" s="69"/>
    </row>
    <row r="132" spans="1:7" ht="69.95" customHeight="1" x14ac:dyDescent="0.25">
      <c r="A132" s="128" t="s">
        <v>261</v>
      </c>
      <c r="B132" s="128" t="s">
        <v>262</v>
      </c>
      <c r="C132" s="128" t="s">
        <v>5</v>
      </c>
      <c r="D132" s="128" t="s">
        <v>6</v>
      </c>
    </row>
    <row r="133" spans="1:7" ht="69.95" customHeight="1" x14ac:dyDescent="0.25">
      <c r="A133" s="128" t="s">
        <v>2817</v>
      </c>
      <c r="B133" s="128"/>
      <c r="C133" s="128" t="s">
        <v>90</v>
      </c>
      <c r="D133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6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2818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2819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2266</v>
      </c>
      <c r="B11" s="19"/>
      <c r="C11" s="19"/>
      <c r="D11" s="10"/>
      <c r="E11" s="28"/>
      <c r="F11" s="11"/>
      <c r="G11" s="56"/>
    </row>
    <row r="12" spans="1:8" x14ac:dyDescent="0.25">
      <c r="A12" s="57" t="s">
        <v>2820</v>
      </c>
      <c r="B12" s="19"/>
      <c r="C12" s="19"/>
      <c r="D12" s="10"/>
      <c r="E12" s="28"/>
      <c r="F12" s="11"/>
      <c r="G12" s="56"/>
    </row>
    <row r="13" spans="1:8" x14ac:dyDescent="0.25">
      <c r="A13" s="41" t="s">
        <v>2271</v>
      </c>
      <c r="B13" s="18" t="s">
        <v>2272</v>
      </c>
      <c r="C13" s="19"/>
      <c r="D13" s="8">
        <v>90</v>
      </c>
      <c r="E13" s="8">
        <v>6754.59</v>
      </c>
      <c r="F13" s="9">
        <v>0.97409999999999997</v>
      </c>
      <c r="G13" s="56"/>
    </row>
    <row r="14" spans="1:8" x14ac:dyDescent="0.25">
      <c r="A14" s="59" t="s">
        <v>142</v>
      </c>
      <c r="B14" s="38"/>
      <c r="C14" s="38"/>
      <c r="D14" s="39"/>
      <c r="E14" s="21">
        <f>SUM(E13)</f>
        <v>6754.59</v>
      </c>
      <c r="F14" s="22">
        <f>SUM(F13)</f>
        <v>0.97409999999999997</v>
      </c>
      <c r="G14" s="56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2</v>
      </c>
      <c r="F17" s="9">
        <v>2.8800000000000001E-4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2</v>
      </c>
      <c r="F18" s="22">
        <v>2.8800000000000001E-4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2</v>
      </c>
      <c r="F20" s="22">
        <v>2.8800000000000001E-4</v>
      </c>
      <c r="G20" s="58"/>
    </row>
    <row r="21" spans="1:7" x14ac:dyDescent="0.25">
      <c r="A21" s="41" t="s">
        <v>218</v>
      </c>
      <c r="B21" s="18"/>
      <c r="C21" s="18"/>
      <c r="D21" s="7"/>
      <c r="E21" s="8">
        <v>3.6440000000000002E-4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8">
        <v>177.2496356</v>
      </c>
      <c r="F22" s="9">
        <v>2.5600000000000001E-2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6933.84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42"/>
      <c r="G26" s="48"/>
    </row>
    <row r="27" spans="1:7" x14ac:dyDescent="0.25">
      <c r="A27" s="62" t="s">
        <v>232</v>
      </c>
      <c r="G27" s="48"/>
    </row>
    <row r="28" spans="1:7" x14ac:dyDescent="0.25">
      <c r="A28" s="43" t="s">
        <v>233</v>
      </c>
      <c r="B28" s="3" t="s">
        <v>127</v>
      </c>
      <c r="G28" s="48"/>
    </row>
    <row r="29" spans="1:7" x14ac:dyDescent="0.25">
      <c r="A29" s="42" t="s">
        <v>234</v>
      </c>
      <c r="G29" s="48"/>
    </row>
    <row r="30" spans="1:7" x14ac:dyDescent="0.25">
      <c r="A30" s="42" t="s">
        <v>235</v>
      </c>
      <c r="B30" s="3" t="s">
        <v>236</v>
      </c>
      <c r="C30" s="3" t="s">
        <v>236</v>
      </c>
      <c r="G30" s="48"/>
    </row>
    <row r="31" spans="1:7" x14ac:dyDescent="0.25">
      <c r="A31" s="42"/>
      <c r="B31" s="63">
        <v>45382</v>
      </c>
      <c r="C31" s="63">
        <v>45565</v>
      </c>
      <c r="G31" s="48"/>
    </row>
    <row r="32" spans="1:7" x14ac:dyDescent="0.25">
      <c r="A32" s="42" t="s">
        <v>746</v>
      </c>
      <c r="B32">
        <v>68.741399999999999</v>
      </c>
      <c r="C32">
        <v>76.636899999999997</v>
      </c>
      <c r="E32" s="2"/>
      <c r="G32" s="64"/>
    </row>
    <row r="33" spans="1:7" x14ac:dyDescent="0.25">
      <c r="A33" s="42"/>
      <c r="G33" s="48"/>
    </row>
    <row r="34" spans="1:7" x14ac:dyDescent="0.25">
      <c r="A34" s="42" t="s">
        <v>251</v>
      </c>
      <c r="B34" s="3" t="s">
        <v>127</v>
      </c>
      <c r="G34" s="48"/>
    </row>
    <row r="35" spans="1:7" x14ac:dyDescent="0.25">
      <c r="A35" s="42" t="s">
        <v>252</v>
      </c>
      <c r="B35" s="3" t="s">
        <v>127</v>
      </c>
      <c r="G35" s="48"/>
    </row>
    <row r="36" spans="1:7" ht="30" customHeight="1" x14ac:dyDescent="0.25">
      <c r="A36" s="43" t="s">
        <v>253</v>
      </c>
      <c r="B36" s="3" t="s">
        <v>127</v>
      </c>
      <c r="G36" s="48"/>
    </row>
    <row r="37" spans="1:7" ht="30" customHeight="1" x14ac:dyDescent="0.25">
      <c r="A37" s="43" t="s">
        <v>254</v>
      </c>
      <c r="B37" s="3" t="s">
        <v>127</v>
      </c>
      <c r="G37" s="48"/>
    </row>
    <row r="38" spans="1:7" x14ac:dyDescent="0.25">
      <c r="A38" s="42" t="s">
        <v>1259</v>
      </c>
      <c r="B38" s="65">
        <v>0.33489999999999998</v>
      </c>
      <c r="G38" s="48"/>
    </row>
    <row r="39" spans="1:7" ht="30" customHeight="1" x14ac:dyDescent="0.25">
      <c r="A39" s="43" t="s">
        <v>256</v>
      </c>
      <c r="B39" s="3" t="s">
        <v>127</v>
      </c>
      <c r="G39" s="48"/>
    </row>
    <row r="40" spans="1:7" ht="30" customHeight="1" x14ac:dyDescent="0.25">
      <c r="A40" s="43" t="s">
        <v>257</v>
      </c>
      <c r="B40" s="3" t="s">
        <v>127</v>
      </c>
      <c r="G40" s="48"/>
    </row>
    <row r="41" spans="1:7" ht="30" customHeight="1" x14ac:dyDescent="0.25">
      <c r="A41" s="43" t="s">
        <v>258</v>
      </c>
      <c r="B41" s="65">
        <v>6843.1803400000008</v>
      </c>
      <c r="G41" s="48"/>
    </row>
    <row r="42" spans="1:7" x14ac:dyDescent="0.25">
      <c r="A42" s="42" t="s">
        <v>259</v>
      </c>
      <c r="B42" s="3" t="s">
        <v>127</v>
      </c>
      <c r="G42" s="48"/>
    </row>
    <row r="43" spans="1:7" ht="15.75" customHeight="1" thickBot="1" x14ac:dyDescent="0.3">
      <c r="A43" s="66" t="s">
        <v>260</v>
      </c>
      <c r="B43" s="67" t="s">
        <v>127</v>
      </c>
      <c r="C43" s="68"/>
      <c r="D43" s="68"/>
      <c r="E43" s="68"/>
      <c r="F43" s="68"/>
      <c r="G43" s="69"/>
    </row>
    <row r="45" spans="1:7" ht="69.95" customHeight="1" x14ac:dyDescent="0.25">
      <c r="A45" s="128" t="s">
        <v>261</v>
      </c>
      <c r="B45" s="128" t="s">
        <v>262</v>
      </c>
      <c r="C45" s="128" t="s">
        <v>5</v>
      </c>
      <c r="D45" s="128" t="s">
        <v>6</v>
      </c>
    </row>
    <row r="46" spans="1:7" ht="69.95" customHeight="1" x14ac:dyDescent="0.25">
      <c r="A46" s="128" t="s">
        <v>2821</v>
      </c>
      <c r="B46" s="128"/>
      <c r="C46" s="128" t="s">
        <v>92</v>
      </c>
      <c r="D46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2822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2823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41"/>
      <c r="B9" s="18"/>
      <c r="C9" s="18"/>
      <c r="D9" s="7"/>
      <c r="E9" s="8"/>
      <c r="F9" s="9"/>
      <c r="G9" s="56"/>
    </row>
    <row r="10" spans="1:8" x14ac:dyDescent="0.25">
      <c r="A10" s="57" t="s">
        <v>892</v>
      </c>
      <c r="B10" s="18"/>
      <c r="C10" s="18"/>
      <c r="D10" s="7"/>
      <c r="E10" s="8"/>
      <c r="F10" s="9"/>
      <c r="G10" s="56"/>
    </row>
    <row r="11" spans="1:8" x14ac:dyDescent="0.25">
      <c r="A11" s="41" t="s">
        <v>2824</v>
      </c>
      <c r="B11" s="18" t="s">
        <v>2825</v>
      </c>
      <c r="C11" s="18"/>
      <c r="D11" s="7">
        <v>7427378</v>
      </c>
      <c r="E11" s="8">
        <v>6847.3</v>
      </c>
      <c r="F11" s="9">
        <v>0.50329999999999997</v>
      </c>
      <c r="G11" s="56"/>
    </row>
    <row r="12" spans="1:8" x14ac:dyDescent="0.25">
      <c r="A12" s="41" t="s">
        <v>2826</v>
      </c>
      <c r="B12" s="18" t="s">
        <v>2827</v>
      </c>
      <c r="C12" s="18"/>
      <c r="D12" s="7">
        <v>8881480</v>
      </c>
      <c r="E12" s="8">
        <v>6843.18</v>
      </c>
      <c r="F12" s="9">
        <v>0.503</v>
      </c>
      <c r="G12" s="56"/>
    </row>
    <row r="13" spans="1:8" x14ac:dyDescent="0.25">
      <c r="A13" s="57" t="s">
        <v>130</v>
      </c>
      <c r="B13" s="19"/>
      <c r="C13" s="19"/>
      <c r="D13" s="10"/>
      <c r="E13" s="21">
        <v>13690.48</v>
      </c>
      <c r="F13" s="22">
        <v>1.0063</v>
      </c>
      <c r="G13" s="58"/>
    </row>
    <row r="14" spans="1:8" x14ac:dyDescent="0.25">
      <c r="A14" s="41"/>
      <c r="B14" s="18"/>
      <c r="C14" s="18"/>
      <c r="D14" s="7"/>
      <c r="E14" s="8"/>
      <c r="F14" s="9"/>
      <c r="G14" s="56"/>
    </row>
    <row r="15" spans="1:8" x14ac:dyDescent="0.25">
      <c r="A15" s="59" t="s">
        <v>142</v>
      </c>
      <c r="B15" s="38"/>
      <c r="C15" s="38"/>
      <c r="D15" s="39"/>
      <c r="E15" s="21">
        <v>13690.48</v>
      </c>
      <c r="F15" s="22">
        <v>1.0063</v>
      </c>
      <c r="G15" s="58"/>
    </row>
    <row r="16" spans="1:8" x14ac:dyDescent="0.25">
      <c r="A16" s="41"/>
      <c r="B16" s="18"/>
      <c r="C16" s="18"/>
      <c r="D16" s="7"/>
      <c r="E16" s="8"/>
      <c r="F16" s="9"/>
      <c r="G16" s="56"/>
    </row>
    <row r="17" spans="1:7" x14ac:dyDescent="0.25">
      <c r="A17" s="57" t="s">
        <v>216</v>
      </c>
      <c r="B17" s="18"/>
      <c r="C17" s="18"/>
      <c r="D17" s="7"/>
      <c r="E17" s="8"/>
      <c r="F17" s="9"/>
      <c r="G17" s="56"/>
    </row>
    <row r="18" spans="1:7" x14ac:dyDescent="0.25">
      <c r="A18" s="41" t="s">
        <v>217</v>
      </c>
      <c r="B18" s="18"/>
      <c r="C18" s="18"/>
      <c r="D18" s="7"/>
      <c r="E18" s="8">
        <v>178.97</v>
      </c>
      <c r="F18" s="9">
        <v>1.32E-2</v>
      </c>
      <c r="G18" s="56">
        <v>6.6513000000000003E-2</v>
      </c>
    </row>
    <row r="19" spans="1:7" x14ac:dyDescent="0.25">
      <c r="A19" s="57" t="s">
        <v>130</v>
      </c>
      <c r="B19" s="19"/>
      <c r="C19" s="19"/>
      <c r="D19" s="10"/>
      <c r="E19" s="21">
        <v>178.97</v>
      </c>
      <c r="F19" s="22">
        <v>1.32E-2</v>
      </c>
      <c r="G19" s="58"/>
    </row>
    <row r="20" spans="1:7" x14ac:dyDescent="0.25">
      <c r="A20" s="41"/>
      <c r="B20" s="18"/>
      <c r="C20" s="18"/>
      <c r="D20" s="7"/>
      <c r="E20" s="8"/>
      <c r="F20" s="9"/>
      <c r="G20" s="56"/>
    </row>
    <row r="21" spans="1:7" x14ac:dyDescent="0.25">
      <c r="A21" s="59" t="s">
        <v>142</v>
      </c>
      <c r="B21" s="38"/>
      <c r="C21" s="38"/>
      <c r="D21" s="39"/>
      <c r="E21" s="21">
        <v>178.97</v>
      </c>
      <c r="F21" s="22">
        <v>1.32E-2</v>
      </c>
      <c r="G21" s="58"/>
    </row>
    <row r="22" spans="1:7" x14ac:dyDescent="0.25">
      <c r="A22" s="41" t="s">
        <v>218</v>
      </c>
      <c r="B22" s="18"/>
      <c r="C22" s="18"/>
      <c r="D22" s="7"/>
      <c r="E22" s="8">
        <v>3.2612799999999997E-2</v>
      </c>
      <c r="F22" s="31" t="s">
        <v>895</v>
      </c>
      <c r="G22" s="56"/>
    </row>
    <row r="23" spans="1:7" x14ac:dyDescent="0.25">
      <c r="A23" s="41" t="s">
        <v>219</v>
      </c>
      <c r="B23" s="18"/>
      <c r="C23" s="18"/>
      <c r="D23" s="7"/>
      <c r="E23" s="12">
        <v>-265.86261280000002</v>
      </c>
      <c r="F23" s="13">
        <v>-1.9501999999999999E-2</v>
      </c>
      <c r="G23" s="56">
        <v>6.6513000000000003E-2</v>
      </c>
    </row>
    <row r="24" spans="1:7" x14ac:dyDescent="0.25">
      <c r="A24" s="60" t="s">
        <v>220</v>
      </c>
      <c r="B24" s="20"/>
      <c r="C24" s="20"/>
      <c r="D24" s="14"/>
      <c r="E24" s="15">
        <v>13603.62</v>
      </c>
      <c r="F24" s="16">
        <v>1</v>
      </c>
      <c r="G24" s="61"/>
    </row>
    <row r="25" spans="1:7" x14ac:dyDescent="0.25">
      <c r="A25" s="42"/>
      <c r="G25" s="48"/>
    </row>
    <row r="26" spans="1:7" x14ac:dyDescent="0.25">
      <c r="A26" s="62" t="s">
        <v>689</v>
      </c>
      <c r="G26" s="48"/>
    </row>
    <row r="27" spans="1:7" x14ac:dyDescent="0.25">
      <c r="A27" s="42"/>
      <c r="G27" s="48"/>
    </row>
    <row r="28" spans="1:7" x14ac:dyDescent="0.25">
      <c r="A28" s="62" t="s">
        <v>232</v>
      </c>
      <c r="G28" s="48"/>
    </row>
    <row r="29" spans="1:7" x14ac:dyDescent="0.25">
      <c r="A29" s="43" t="s">
        <v>233</v>
      </c>
      <c r="B29" s="3" t="s">
        <v>127</v>
      </c>
      <c r="G29" s="48"/>
    </row>
    <row r="30" spans="1:7" x14ac:dyDescent="0.25">
      <c r="A30" s="42" t="s">
        <v>234</v>
      </c>
      <c r="G30" s="48"/>
    </row>
    <row r="31" spans="1:7" x14ac:dyDescent="0.25">
      <c r="A31" s="42" t="s">
        <v>235</v>
      </c>
      <c r="B31" s="3" t="s">
        <v>236</v>
      </c>
      <c r="C31" s="3" t="s">
        <v>236</v>
      </c>
      <c r="G31" s="48"/>
    </row>
    <row r="32" spans="1:7" x14ac:dyDescent="0.25">
      <c r="A32" s="42"/>
      <c r="B32" s="63">
        <v>45382</v>
      </c>
      <c r="C32" s="63">
        <v>45565</v>
      </c>
      <c r="G32" s="48"/>
    </row>
    <row r="33" spans="1:7" x14ac:dyDescent="0.25">
      <c r="A33" s="42" t="s">
        <v>240</v>
      </c>
      <c r="B33" s="87">
        <v>12.98</v>
      </c>
      <c r="C33">
        <v>15.132999999999999</v>
      </c>
      <c r="E33" s="2"/>
      <c r="G33" s="64"/>
    </row>
    <row r="34" spans="1:7" x14ac:dyDescent="0.25">
      <c r="A34" s="42" t="s">
        <v>241</v>
      </c>
      <c r="B34" s="87">
        <v>12.98</v>
      </c>
      <c r="C34">
        <v>15.134</v>
      </c>
      <c r="E34" s="2"/>
      <c r="G34" s="64"/>
    </row>
    <row r="35" spans="1:7" x14ac:dyDescent="0.25">
      <c r="A35" s="42" t="s">
        <v>709</v>
      </c>
      <c r="B35">
        <v>12.898</v>
      </c>
      <c r="C35">
        <v>15.009</v>
      </c>
      <c r="E35" s="2"/>
      <c r="G35" s="64"/>
    </row>
    <row r="36" spans="1:7" x14ac:dyDescent="0.25">
      <c r="A36" s="42" t="s">
        <v>710</v>
      </c>
      <c r="B36">
        <v>12.898</v>
      </c>
      <c r="C36">
        <v>15.009</v>
      </c>
      <c r="E36" s="2"/>
      <c r="G36" s="64"/>
    </row>
    <row r="37" spans="1:7" x14ac:dyDescent="0.25">
      <c r="A37" s="42"/>
      <c r="E37" s="2"/>
      <c r="G37" s="64"/>
    </row>
    <row r="38" spans="1:7" x14ac:dyDescent="0.25">
      <c r="A38" s="42" t="s">
        <v>251</v>
      </c>
      <c r="B38" s="3" t="s">
        <v>127</v>
      </c>
      <c r="G38" s="48"/>
    </row>
    <row r="39" spans="1:7" x14ac:dyDescent="0.25">
      <c r="A39" s="42" t="s">
        <v>252</v>
      </c>
      <c r="B39" s="3" t="s">
        <v>127</v>
      </c>
      <c r="G39" s="48"/>
    </row>
    <row r="40" spans="1:7" ht="30" customHeight="1" x14ac:dyDescent="0.25">
      <c r="A40" s="43" t="s">
        <v>253</v>
      </c>
      <c r="B40" s="3" t="s">
        <v>127</v>
      </c>
      <c r="G40" s="48"/>
    </row>
    <row r="41" spans="1:7" ht="30" customHeight="1" x14ac:dyDescent="0.25">
      <c r="A41" s="43" t="s">
        <v>254</v>
      </c>
      <c r="B41" s="3" t="s">
        <v>127</v>
      </c>
      <c r="G41" s="48"/>
    </row>
    <row r="42" spans="1:7" ht="30" customHeight="1" x14ac:dyDescent="0.25">
      <c r="A42" s="43" t="s">
        <v>2828</v>
      </c>
      <c r="B42" s="3" t="s">
        <v>127</v>
      </c>
      <c r="G42" s="48"/>
    </row>
    <row r="43" spans="1:7" ht="30" customHeight="1" x14ac:dyDescent="0.25">
      <c r="A43" s="43" t="s">
        <v>2829</v>
      </c>
      <c r="B43" s="3" t="s">
        <v>127</v>
      </c>
      <c r="G43" s="48"/>
    </row>
    <row r="44" spans="1:7" ht="30" customHeight="1" x14ac:dyDescent="0.25">
      <c r="A44" s="43" t="s">
        <v>2830</v>
      </c>
      <c r="B44" s="3" t="s">
        <v>127</v>
      </c>
      <c r="G44" s="48"/>
    </row>
    <row r="45" spans="1:7" x14ac:dyDescent="0.25">
      <c r="A45" s="42" t="s">
        <v>2831</v>
      </c>
      <c r="B45" s="3" t="s">
        <v>127</v>
      </c>
      <c r="G45" s="48"/>
    </row>
    <row r="46" spans="1:7" ht="15.75" customHeight="1" thickBot="1" x14ac:dyDescent="0.3">
      <c r="A46" s="66" t="s">
        <v>2832</v>
      </c>
      <c r="B46" s="67" t="s">
        <v>127</v>
      </c>
      <c r="C46" s="68"/>
      <c r="D46" s="68"/>
      <c r="E46" s="68"/>
      <c r="F46" s="68"/>
      <c r="G46" s="69"/>
    </row>
    <row r="48" spans="1:7" ht="69.95" customHeight="1" x14ac:dyDescent="0.25">
      <c r="A48" s="128" t="s">
        <v>261</v>
      </c>
      <c r="B48" s="128" t="s">
        <v>262</v>
      </c>
      <c r="C48" s="128" t="s">
        <v>5</v>
      </c>
      <c r="D48" s="128" t="s">
        <v>6</v>
      </c>
    </row>
    <row r="49" spans="1:4" ht="69.95" customHeight="1" x14ac:dyDescent="0.25">
      <c r="A49" s="128" t="s">
        <v>2833</v>
      </c>
      <c r="B49" s="128"/>
      <c r="C49" s="128" t="s">
        <v>94</v>
      </c>
      <c r="D4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16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2834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2835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143</v>
      </c>
      <c r="B11" s="18"/>
      <c r="C11" s="18"/>
      <c r="D11" s="7"/>
      <c r="E11" s="8"/>
      <c r="F11" s="9"/>
      <c r="G11" s="56"/>
    </row>
    <row r="12" spans="1:8" x14ac:dyDescent="0.25">
      <c r="A12" s="41"/>
      <c r="B12" s="18"/>
      <c r="C12" s="18"/>
      <c r="D12" s="7"/>
      <c r="E12" s="8"/>
      <c r="F12" s="9"/>
      <c r="G12" s="56"/>
    </row>
    <row r="13" spans="1:8" x14ac:dyDescent="0.25">
      <c r="A13" s="57" t="s">
        <v>144</v>
      </c>
      <c r="B13" s="18"/>
      <c r="C13" s="18"/>
      <c r="D13" s="7"/>
      <c r="E13" s="8"/>
      <c r="F13" s="9"/>
      <c r="G13" s="56"/>
    </row>
    <row r="14" spans="1:8" x14ac:dyDescent="0.25">
      <c r="A14" s="41" t="s">
        <v>2836</v>
      </c>
      <c r="B14" s="18" t="s">
        <v>2837</v>
      </c>
      <c r="C14" s="18" t="s">
        <v>134</v>
      </c>
      <c r="D14" s="7">
        <v>27500000</v>
      </c>
      <c r="E14" s="8">
        <v>27256.27</v>
      </c>
      <c r="F14" s="9">
        <v>5.3999999999999999E-2</v>
      </c>
      <c r="G14" s="56">
        <v>6.3997999999999999E-2</v>
      </c>
    </row>
    <row r="15" spans="1:8" x14ac:dyDescent="0.25">
      <c r="A15" s="41" t="s">
        <v>1734</v>
      </c>
      <c r="B15" s="18" t="s">
        <v>1735</v>
      </c>
      <c r="C15" s="18" t="s">
        <v>134</v>
      </c>
      <c r="D15" s="7">
        <v>20000000</v>
      </c>
      <c r="E15" s="8">
        <v>19846.88</v>
      </c>
      <c r="F15" s="9">
        <v>3.9300000000000002E-2</v>
      </c>
      <c r="G15" s="56">
        <v>6.4000000000000001E-2</v>
      </c>
    </row>
    <row r="16" spans="1:8" x14ac:dyDescent="0.25">
      <c r="A16" s="41" t="s">
        <v>2838</v>
      </c>
      <c r="B16" s="18" t="s">
        <v>2839</v>
      </c>
      <c r="C16" s="18" t="s">
        <v>134</v>
      </c>
      <c r="D16" s="7">
        <v>17500000</v>
      </c>
      <c r="E16" s="8">
        <v>17448.32</v>
      </c>
      <c r="F16" s="9">
        <v>3.4599999999999999E-2</v>
      </c>
      <c r="G16" s="56">
        <v>6.3589999999999994E-2</v>
      </c>
    </row>
    <row r="17" spans="1:7" x14ac:dyDescent="0.25">
      <c r="A17" s="41" t="s">
        <v>2840</v>
      </c>
      <c r="B17" s="18" t="s">
        <v>2841</v>
      </c>
      <c r="C17" s="18" t="s">
        <v>134</v>
      </c>
      <c r="D17" s="7">
        <v>15000000</v>
      </c>
      <c r="E17" s="8">
        <v>14922.02</v>
      </c>
      <c r="F17" s="9">
        <v>2.9600000000000001E-2</v>
      </c>
      <c r="G17" s="56">
        <v>6.3585000000000003E-2</v>
      </c>
    </row>
    <row r="18" spans="1:7" x14ac:dyDescent="0.25">
      <c r="A18" s="41" t="s">
        <v>2842</v>
      </c>
      <c r="B18" s="18" t="s">
        <v>2843</v>
      </c>
      <c r="C18" s="18" t="s">
        <v>134</v>
      </c>
      <c r="D18" s="7">
        <v>12500000</v>
      </c>
      <c r="E18" s="8">
        <v>12344.16</v>
      </c>
      <c r="F18" s="9">
        <v>2.4500000000000001E-2</v>
      </c>
      <c r="G18" s="56">
        <v>6.3999E-2</v>
      </c>
    </row>
    <row r="19" spans="1:7" x14ac:dyDescent="0.25">
      <c r="A19" s="41" t="s">
        <v>2844</v>
      </c>
      <c r="B19" s="18" t="s">
        <v>2845</v>
      </c>
      <c r="C19" s="18" t="s">
        <v>134</v>
      </c>
      <c r="D19" s="7">
        <v>10000000</v>
      </c>
      <c r="E19" s="8">
        <v>9946.11</v>
      </c>
      <c r="F19" s="9">
        <v>1.9699999999999999E-2</v>
      </c>
      <c r="G19" s="56">
        <v>6.3800999999999997E-2</v>
      </c>
    </row>
    <row r="20" spans="1:7" x14ac:dyDescent="0.25">
      <c r="A20" s="41" t="s">
        <v>2846</v>
      </c>
      <c r="B20" s="18" t="s">
        <v>2847</v>
      </c>
      <c r="C20" s="18" t="s">
        <v>134</v>
      </c>
      <c r="D20" s="7">
        <v>5000000</v>
      </c>
      <c r="E20" s="8">
        <v>4998.26</v>
      </c>
      <c r="F20" s="9">
        <v>9.9000000000000008E-3</v>
      </c>
      <c r="G20" s="56">
        <v>6.3532000000000005E-2</v>
      </c>
    </row>
    <row r="21" spans="1:7" x14ac:dyDescent="0.25">
      <c r="A21" s="41" t="s">
        <v>2848</v>
      </c>
      <c r="B21" s="18" t="s">
        <v>2849</v>
      </c>
      <c r="C21" s="18" t="s">
        <v>134</v>
      </c>
      <c r="D21" s="7">
        <v>5000000</v>
      </c>
      <c r="E21" s="8">
        <v>4967.7700000000004</v>
      </c>
      <c r="F21" s="9">
        <v>9.7999999999999997E-3</v>
      </c>
      <c r="G21" s="56">
        <v>6.4001000000000002E-2</v>
      </c>
    </row>
    <row r="22" spans="1:7" x14ac:dyDescent="0.25">
      <c r="A22" s="41" t="s">
        <v>2850</v>
      </c>
      <c r="B22" s="18" t="s">
        <v>2851</v>
      </c>
      <c r="C22" s="18" t="s">
        <v>134</v>
      </c>
      <c r="D22" s="7">
        <v>5000000</v>
      </c>
      <c r="E22" s="8">
        <v>4960.8599999999997</v>
      </c>
      <c r="F22" s="9">
        <v>9.7999999999999997E-3</v>
      </c>
      <c r="G22" s="56">
        <v>6.4003000000000004E-2</v>
      </c>
    </row>
    <row r="23" spans="1:7" x14ac:dyDescent="0.25">
      <c r="A23" s="57" t="s">
        <v>130</v>
      </c>
      <c r="B23" s="19"/>
      <c r="C23" s="19"/>
      <c r="D23" s="10"/>
      <c r="E23" s="21">
        <v>116690.65</v>
      </c>
      <c r="F23" s="22">
        <v>0.23119999999999999</v>
      </c>
      <c r="G23" s="58"/>
    </row>
    <row r="24" spans="1:7" x14ac:dyDescent="0.25">
      <c r="A24" s="57" t="s">
        <v>149</v>
      </c>
      <c r="B24" s="18"/>
      <c r="C24" s="18"/>
      <c r="D24" s="7"/>
      <c r="E24" s="8"/>
      <c r="F24" s="9"/>
      <c r="G24" s="56"/>
    </row>
    <row r="25" spans="1:7" x14ac:dyDescent="0.25">
      <c r="A25" s="41" t="s">
        <v>2852</v>
      </c>
      <c r="B25" s="18" t="s">
        <v>2853</v>
      </c>
      <c r="C25" s="18" t="s">
        <v>155</v>
      </c>
      <c r="D25" s="7">
        <v>37500000</v>
      </c>
      <c r="E25" s="8">
        <v>36877.65</v>
      </c>
      <c r="F25" s="9">
        <v>7.3099999999999998E-2</v>
      </c>
      <c r="G25" s="56">
        <v>7.0802000000000004E-2</v>
      </c>
    </row>
    <row r="26" spans="1:7" x14ac:dyDescent="0.25">
      <c r="A26" s="41" t="s">
        <v>2854</v>
      </c>
      <c r="B26" s="18" t="s">
        <v>2855</v>
      </c>
      <c r="C26" s="18" t="s">
        <v>152</v>
      </c>
      <c r="D26" s="7">
        <v>20000000</v>
      </c>
      <c r="E26" s="8">
        <v>19782.54</v>
      </c>
      <c r="F26" s="9">
        <v>3.9199999999999999E-2</v>
      </c>
      <c r="G26" s="56">
        <v>7.1651000000000006E-2</v>
      </c>
    </row>
    <row r="27" spans="1:7" x14ac:dyDescent="0.25">
      <c r="A27" s="41" t="s">
        <v>2856</v>
      </c>
      <c r="B27" s="18" t="s">
        <v>2857</v>
      </c>
      <c r="C27" s="18" t="s">
        <v>152</v>
      </c>
      <c r="D27" s="7">
        <v>20000000</v>
      </c>
      <c r="E27" s="8">
        <v>19725.28</v>
      </c>
      <c r="F27" s="9">
        <v>3.9100000000000003E-2</v>
      </c>
      <c r="G27" s="56">
        <v>7.1600999999999998E-2</v>
      </c>
    </row>
    <row r="28" spans="1:7" x14ac:dyDescent="0.25">
      <c r="A28" s="41" t="s">
        <v>2858</v>
      </c>
      <c r="B28" s="18" t="s">
        <v>2859</v>
      </c>
      <c r="C28" s="18" t="s">
        <v>177</v>
      </c>
      <c r="D28" s="7">
        <v>15000000</v>
      </c>
      <c r="E28" s="8">
        <v>14789.24</v>
      </c>
      <c r="F28" s="9">
        <v>2.93E-2</v>
      </c>
      <c r="G28" s="56">
        <v>7.2248000000000007E-2</v>
      </c>
    </row>
    <row r="29" spans="1:7" x14ac:dyDescent="0.25">
      <c r="A29" s="41" t="s">
        <v>2860</v>
      </c>
      <c r="B29" s="18" t="s">
        <v>2861</v>
      </c>
      <c r="C29" s="18" t="s">
        <v>152</v>
      </c>
      <c r="D29" s="7">
        <v>12500000</v>
      </c>
      <c r="E29" s="8">
        <v>12315.88</v>
      </c>
      <c r="F29" s="9">
        <v>2.4400000000000002E-2</v>
      </c>
      <c r="G29" s="56">
        <v>7.1800000000000003E-2</v>
      </c>
    </row>
    <row r="30" spans="1:7" x14ac:dyDescent="0.25">
      <c r="A30" s="41" t="s">
        <v>2862</v>
      </c>
      <c r="B30" s="18" t="s">
        <v>2863</v>
      </c>
      <c r="C30" s="18" t="s">
        <v>152</v>
      </c>
      <c r="D30" s="7">
        <v>10000000</v>
      </c>
      <c r="E30" s="8">
        <v>9953.66</v>
      </c>
      <c r="F30" s="9">
        <v>1.9699999999999999E-2</v>
      </c>
      <c r="G30" s="56">
        <v>7.0804000000000006E-2</v>
      </c>
    </row>
    <row r="31" spans="1:7" x14ac:dyDescent="0.25">
      <c r="A31" s="41" t="s">
        <v>2864</v>
      </c>
      <c r="B31" s="18" t="s">
        <v>2865</v>
      </c>
      <c r="C31" s="18" t="s">
        <v>155</v>
      </c>
      <c r="D31" s="7">
        <v>10000000</v>
      </c>
      <c r="E31" s="8">
        <v>9942.43</v>
      </c>
      <c r="F31" s="9">
        <v>1.9699999999999999E-2</v>
      </c>
      <c r="G31" s="56">
        <v>7.0455000000000004E-2</v>
      </c>
    </row>
    <row r="32" spans="1:7" x14ac:dyDescent="0.25">
      <c r="A32" s="41" t="s">
        <v>2866</v>
      </c>
      <c r="B32" s="18" t="s">
        <v>2867</v>
      </c>
      <c r="C32" s="18" t="s">
        <v>155</v>
      </c>
      <c r="D32" s="7">
        <v>10000000</v>
      </c>
      <c r="E32" s="8">
        <v>9913.9500000000007</v>
      </c>
      <c r="F32" s="9">
        <v>1.9599999999999999E-2</v>
      </c>
      <c r="G32" s="56">
        <v>7.2001999999999997E-2</v>
      </c>
    </row>
    <row r="33" spans="1:7" x14ac:dyDescent="0.25">
      <c r="A33" s="41" t="s">
        <v>2868</v>
      </c>
      <c r="B33" s="18" t="s">
        <v>2869</v>
      </c>
      <c r="C33" s="18" t="s">
        <v>177</v>
      </c>
      <c r="D33" s="7">
        <v>10000000</v>
      </c>
      <c r="E33" s="8">
        <v>9900.27</v>
      </c>
      <c r="F33" s="9">
        <v>1.9599999999999999E-2</v>
      </c>
      <c r="G33" s="56">
        <v>7.2097999999999995E-2</v>
      </c>
    </row>
    <row r="34" spans="1:7" x14ac:dyDescent="0.25">
      <c r="A34" s="41" t="s">
        <v>2870</v>
      </c>
      <c r="B34" s="18" t="s">
        <v>2871</v>
      </c>
      <c r="C34" s="18" t="s">
        <v>152</v>
      </c>
      <c r="D34" s="7">
        <v>10000000</v>
      </c>
      <c r="E34" s="8">
        <v>9894.07</v>
      </c>
      <c r="F34" s="9">
        <v>1.9599999999999999E-2</v>
      </c>
      <c r="G34" s="56">
        <v>7.1052000000000004E-2</v>
      </c>
    </row>
    <row r="35" spans="1:7" x14ac:dyDescent="0.25">
      <c r="A35" s="41" t="s">
        <v>2872</v>
      </c>
      <c r="B35" s="18" t="s">
        <v>2873</v>
      </c>
      <c r="C35" s="18" t="s">
        <v>170</v>
      </c>
      <c r="D35" s="7">
        <v>10000000</v>
      </c>
      <c r="E35" s="8">
        <v>9875.14</v>
      </c>
      <c r="F35" s="9">
        <v>1.9599999999999999E-2</v>
      </c>
      <c r="G35" s="56">
        <v>7.0999999999999994E-2</v>
      </c>
    </row>
    <row r="36" spans="1:7" x14ac:dyDescent="0.25">
      <c r="A36" s="41" t="s">
        <v>2874</v>
      </c>
      <c r="B36" s="18" t="s">
        <v>2875</v>
      </c>
      <c r="C36" s="18" t="s">
        <v>152</v>
      </c>
      <c r="D36" s="7">
        <v>10000000</v>
      </c>
      <c r="E36" s="8">
        <v>9846.34</v>
      </c>
      <c r="F36" s="9">
        <v>1.95E-2</v>
      </c>
      <c r="G36" s="56">
        <v>7.1201E-2</v>
      </c>
    </row>
    <row r="37" spans="1:7" x14ac:dyDescent="0.25">
      <c r="A37" s="41" t="s">
        <v>2876</v>
      </c>
      <c r="B37" s="18" t="s">
        <v>2877</v>
      </c>
      <c r="C37" s="18" t="s">
        <v>152</v>
      </c>
      <c r="D37" s="7">
        <v>7500000</v>
      </c>
      <c r="E37" s="8">
        <v>7459.49</v>
      </c>
      <c r="F37" s="9">
        <v>1.4800000000000001E-2</v>
      </c>
      <c r="G37" s="56">
        <v>7.0801000000000003E-2</v>
      </c>
    </row>
    <row r="38" spans="1:7" x14ac:dyDescent="0.25">
      <c r="A38" s="41" t="s">
        <v>2878</v>
      </c>
      <c r="B38" s="18" t="s">
        <v>2879</v>
      </c>
      <c r="C38" s="18" t="s">
        <v>155</v>
      </c>
      <c r="D38" s="7">
        <v>5000000</v>
      </c>
      <c r="E38" s="8">
        <v>4953.3</v>
      </c>
      <c r="F38" s="9">
        <v>9.7999999999999997E-3</v>
      </c>
      <c r="G38" s="56">
        <v>7.1704000000000004E-2</v>
      </c>
    </row>
    <row r="39" spans="1:7" x14ac:dyDescent="0.25">
      <c r="A39" s="41" t="s">
        <v>2880</v>
      </c>
      <c r="B39" s="18" t="s">
        <v>2881</v>
      </c>
      <c r="C39" s="18" t="s">
        <v>170</v>
      </c>
      <c r="D39" s="7">
        <v>5000000</v>
      </c>
      <c r="E39" s="8">
        <v>4946.08</v>
      </c>
      <c r="F39" s="9">
        <v>9.7999999999999997E-3</v>
      </c>
      <c r="G39" s="56">
        <v>7.2349999999999998E-2</v>
      </c>
    </row>
    <row r="40" spans="1:7" x14ac:dyDescent="0.25">
      <c r="A40" s="41" t="s">
        <v>2882</v>
      </c>
      <c r="B40" s="18" t="s">
        <v>2883</v>
      </c>
      <c r="C40" s="18" t="s">
        <v>155</v>
      </c>
      <c r="D40" s="7">
        <v>5000000</v>
      </c>
      <c r="E40" s="8">
        <v>4938.6899999999996</v>
      </c>
      <c r="F40" s="9">
        <v>9.7999999999999997E-3</v>
      </c>
      <c r="G40" s="56">
        <v>7.0800000000000002E-2</v>
      </c>
    </row>
    <row r="41" spans="1:7" x14ac:dyDescent="0.25">
      <c r="A41" s="41" t="s">
        <v>2884</v>
      </c>
      <c r="B41" s="18" t="s">
        <v>2885</v>
      </c>
      <c r="C41" s="18" t="s">
        <v>152</v>
      </c>
      <c r="D41" s="7">
        <v>5000000</v>
      </c>
      <c r="E41" s="8">
        <v>4929.51</v>
      </c>
      <c r="F41" s="9">
        <v>9.7999999999999997E-3</v>
      </c>
      <c r="G41" s="56">
        <v>7.2498999999999994E-2</v>
      </c>
    </row>
    <row r="42" spans="1:7" x14ac:dyDescent="0.25">
      <c r="A42" s="41" t="s">
        <v>2886</v>
      </c>
      <c r="B42" s="18" t="s">
        <v>2887</v>
      </c>
      <c r="C42" s="18" t="s">
        <v>152</v>
      </c>
      <c r="D42" s="7">
        <v>5000000</v>
      </c>
      <c r="E42" s="8">
        <v>4916.82</v>
      </c>
      <c r="F42" s="9">
        <v>9.7000000000000003E-3</v>
      </c>
      <c r="G42" s="56">
        <v>7.1801000000000004E-2</v>
      </c>
    </row>
    <row r="43" spans="1:7" x14ac:dyDescent="0.25">
      <c r="A43" s="57" t="s">
        <v>130</v>
      </c>
      <c r="B43" s="19"/>
      <c r="C43" s="19"/>
      <c r="D43" s="10"/>
      <c r="E43" s="21">
        <v>204960.34</v>
      </c>
      <c r="F43" s="22">
        <v>0.40610000000000002</v>
      </c>
      <c r="G43" s="58"/>
    </row>
    <row r="44" spans="1:7" x14ac:dyDescent="0.25">
      <c r="A44" s="41"/>
      <c r="B44" s="18"/>
      <c r="C44" s="18"/>
      <c r="D44" s="7"/>
      <c r="E44" s="8"/>
      <c r="F44" s="9"/>
      <c r="G44" s="56"/>
    </row>
    <row r="45" spans="1:7" x14ac:dyDescent="0.25">
      <c r="A45" s="57" t="s">
        <v>198</v>
      </c>
      <c r="B45" s="18"/>
      <c r="C45" s="18"/>
      <c r="D45" s="7"/>
      <c r="E45" s="8"/>
      <c r="F45" s="9"/>
      <c r="G45" s="56"/>
    </row>
    <row r="46" spans="1:7" x14ac:dyDescent="0.25">
      <c r="A46" s="41" t="s">
        <v>2888</v>
      </c>
      <c r="B46" s="18" t="s">
        <v>2889</v>
      </c>
      <c r="C46" s="18" t="s">
        <v>155</v>
      </c>
      <c r="D46" s="7">
        <v>20000000</v>
      </c>
      <c r="E46" s="8">
        <v>19932.46</v>
      </c>
      <c r="F46" s="9">
        <v>3.95E-2</v>
      </c>
      <c r="G46" s="56">
        <v>7.2751999999999997E-2</v>
      </c>
    </row>
    <row r="47" spans="1:7" x14ac:dyDescent="0.25">
      <c r="A47" s="41" t="s">
        <v>2890</v>
      </c>
      <c r="B47" s="18" t="s">
        <v>2891</v>
      </c>
      <c r="C47" s="18" t="s">
        <v>152</v>
      </c>
      <c r="D47" s="7">
        <v>20000000</v>
      </c>
      <c r="E47" s="8">
        <v>19716.080000000002</v>
      </c>
      <c r="F47" s="9">
        <v>3.9100000000000003E-2</v>
      </c>
      <c r="G47" s="56">
        <v>7.2001999999999997E-2</v>
      </c>
    </row>
    <row r="48" spans="1:7" x14ac:dyDescent="0.25">
      <c r="A48" s="41" t="s">
        <v>2892</v>
      </c>
      <c r="B48" s="18" t="s">
        <v>2893</v>
      </c>
      <c r="C48" s="18" t="s">
        <v>152</v>
      </c>
      <c r="D48" s="7">
        <v>15000000</v>
      </c>
      <c r="E48" s="8">
        <v>14744.99</v>
      </c>
      <c r="F48" s="9">
        <v>2.92E-2</v>
      </c>
      <c r="G48" s="56">
        <v>7.5150999999999996E-2</v>
      </c>
    </row>
    <row r="49" spans="1:7" x14ac:dyDescent="0.25">
      <c r="A49" s="41" t="s">
        <v>2894</v>
      </c>
      <c r="B49" s="18" t="s">
        <v>2895</v>
      </c>
      <c r="C49" s="18" t="s">
        <v>152</v>
      </c>
      <c r="D49" s="7">
        <v>10000000</v>
      </c>
      <c r="E49" s="8">
        <v>9964.82</v>
      </c>
      <c r="F49" s="9">
        <v>1.9699999999999999E-2</v>
      </c>
      <c r="G49" s="56">
        <v>7.5800000000000006E-2</v>
      </c>
    </row>
    <row r="50" spans="1:7" x14ac:dyDescent="0.25">
      <c r="A50" s="41" t="s">
        <v>2896</v>
      </c>
      <c r="B50" s="18" t="s">
        <v>2897</v>
      </c>
      <c r="C50" s="18" t="s">
        <v>152</v>
      </c>
      <c r="D50" s="7">
        <v>10000000</v>
      </c>
      <c r="E50" s="8">
        <v>9944.0300000000007</v>
      </c>
      <c r="F50" s="9">
        <v>1.9699999999999999E-2</v>
      </c>
      <c r="G50" s="56">
        <v>7.6095999999999997E-2</v>
      </c>
    </row>
    <row r="51" spans="1:7" x14ac:dyDescent="0.25">
      <c r="A51" s="41" t="s">
        <v>2898</v>
      </c>
      <c r="B51" s="18" t="s">
        <v>2899</v>
      </c>
      <c r="C51" s="18" t="s">
        <v>152</v>
      </c>
      <c r="D51" s="7">
        <v>10000000</v>
      </c>
      <c r="E51" s="8">
        <v>9918.57</v>
      </c>
      <c r="F51" s="9">
        <v>1.9699999999999999E-2</v>
      </c>
      <c r="G51" s="56">
        <v>7.1347999999999995E-2</v>
      </c>
    </row>
    <row r="52" spans="1:7" x14ac:dyDescent="0.25">
      <c r="A52" s="41" t="s">
        <v>2900</v>
      </c>
      <c r="B52" s="18" t="s">
        <v>2901</v>
      </c>
      <c r="C52" s="18" t="s">
        <v>152</v>
      </c>
      <c r="D52" s="7">
        <v>10000000</v>
      </c>
      <c r="E52" s="8">
        <v>9917.3799999999992</v>
      </c>
      <c r="F52" s="9">
        <v>1.9699999999999999E-2</v>
      </c>
      <c r="G52" s="56">
        <v>7.2399000000000005E-2</v>
      </c>
    </row>
    <row r="53" spans="1:7" x14ac:dyDescent="0.25">
      <c r="A53" s="41" t="s">
        <v>2902</v>
      </c>
      <c r="B53" s="18" t="s">
        <v>2903</v>
      </c>
      <c r="C53" s="18" t="s">
        <v>152</v>
      </c>
      <c r="D53" s="7">
        <v>10000000</v>
      </c>
      <c r="E53" s="8">
        <v>9901.67</v>
      </c>
      <c r="F53" s="9">
        <v>1.9599999999999999E-2</v>
      </c>
      <c r="G53" s="56">
        <v>7.2497000000000006E-2</v>
      </c>
    </row>
    <row r="54" spans="1:7" x14ac:dyDescent="0.25">
      <c r="A54" s="41" t="s">
        <v>2904</v>
      </c>
      <c r="B54" s="18" t="s">
        <v>2905</v>
      </c>
      <c r="C54" s="18" t="s">
        <v>152</v>
      </c>
      <c r="D54" s="7">
        <v>10000000</v>
      </c>
      <c r="E54" s="8">
        <v>9888.74</v>
      </c>
      <c r="F54" s="9">
        <v>1.9599999999999999E-2</v>
      </c>
      <c r="G54" s="56">
        <v>7.2050000000000003E-2</v>
      </c>
    </row>
    <row r="55" spans="1:7" x14ac:dyDescent="0.25">
      <c r="A55" s="41" t="s">
        <v>2906</v>
      </c>
      <c r="B55" s="18" t="s">
        <v>2907</v>
      </c>
      <c r="C55" s="18" t="s">
        <v>155</v>
      </c>
      <c r="D55" s="7">
        <v>10000000</v>
      </c>
      <c r="E55" s="8">
        <v>9884.5400000000009</v>
      </c>
      <c r="F55" s="9">
        <v>1.9599999999999999E-2</v>
      </c>
      <c r="G55" s="56">
        <v>7.4799000000000004E-2</v>
      </c>
    </row>
    <row r="56" spans="1:7" x14ac:dyDescent="0.25">
      <c r="A56" s="41" t="s">
        <v>2908</v>
      </c>
      <c r="B56" s="18" t="s">
        <v>2909</v>
      </c>
      <c r="C56" s="18" t="s">
        <v>152</v>
      </c>
      <c r="D56" s="7">
        <v>10000000</v>
      </c>
      <c r="E56" s="8">
        <v>9882.56</v>
      </c>
      <c r="F56" s="9">
        <v>1.9599999999999999E-2</v>
      </c>
      <c r="G56" s="56">
        <v>7.6100000000000001E-2</v>
      </c>
    </row>
    <row r="57" spans="1:7" x14ac:dyDescent="0.25">
      <c r="A57" s="41" t="s">
        <v>2910</v>
      </c>
      <c r="B57" s="18" t="s">
        <v>2911</v>
      </c>
      <c r="C57" s="18" t="s">
        <v>152</v>
      </c>
      <c r="D57" s="7">
        <v>10000000</v>
      </c>
      <c r="E57" s="8">
        <v>9873.9599999999991</v>
      </c>
      <c r="F57" s="9">
        <v>1.9599999999999999E-2</v>
      </c>
      <c r="G57" s="56">
        <v>7.5150999999999996E-2</v>
      </c>
    </row>
    <row r="58" spans="1:7" x14ac:dyDescent="0.25">
      <c r="A58" s="41" t="s">
        <v>2912</v>
      </c>
      <c r="B58" s="18" t="s">
        <v>2913</v>
      </c>
      <c r="C58" s="18" t="s">
        <v>152</v>
      </c>
      <c r="D58" s="7">
        <v>10000000</v>
      </c>
      <c r="E58" s="8">
        <v>9870.9599999999991</v>
      </c>
      <c r="F58" s="9">
        <v>1.9599999999999999E-2</v>
      </c>
      <c r="G58" s="56">
        <v>7.2299000000000002E-2</v>
      </c>
    </row>
    <row r="59" spans="1:7" x14ac:dyDescent="0.25">
      <c r="A59" s="41" t="s">
        <v>2914</v>
      </c>
      <c r="B59" s="18" t="s">
        <v>2915</v>
      </c>
      <c r="C59" s="18" t="s">
        <v>152</v>
      </c>
      <c r="D59" s="7">
        <v>10000000</v>
      </c>
      <c r="E59" s="8">
        <v>9870.7800000000007</v>
      </c>
      <c r="F59" s="9">
        <v>1.9599999999999999E-2</v>
      </c>
      <c r="G59" s="56">
        <v>7.2400999999999993E-2</v>
      </c>
    </row>
    <row r="60" spans="1:7" x14ac:dyDescent="0.25">
      <c r="A60" s="41" t="s">
        <v>2916</v>
      </c>
      <c r="B60" s="18" t="s">
        <v>2917</v>
      </c>
      <c r="C60" s="18" t="s">
        <v>152</v>
      </c>
      <c r="D60" s="7">
        <v>10000000</v>
      </c>
      <c r="E60" s="8">
        <v>9865.6299999999992</v>
      </c>
      <c r="F60" s="9">
        <v>1.9599999999999999E-2</v>
      </c>
      <c r="G60" s="56">
        <v>7.2051000000000004E-2</v>
      </c>
    </row>
    <row r="61" spans="1:7" x14ac:dyDescent="0.25">
      <c r="A61" s="41" t="s">
        <v>2918</v>
      </c>
      <c r="B61" s="18" t="s">
        <v>2919</v>
      </c>
      <c r="C61" s="18" t="s">
        <v>152</v>
      </c>
      <c r="D61" s="7">
        <v>10000000</v>
      </c>
      <c r="E61" s="8">
        <v>9865.17</v>
      </c>
      <c r="F61" s="9">
        <v>1.95E-2</v>
      </c>
      <c r="G61" s="56">
        <v>7.7949000000000004E-2</v>
      </c>
    </row>
    <row r="62" spans="1:7" x14ac:dyDescent="0.25">
      <c r="A62" s="41" t="s">
        <v>2920</v>
      </c>
      <c r="B62" s="18" t="s">
        <v>2921</v>
      </c>
      <c r="C62" s="18" t="s">
        <v>155</v>
      </c>
      <c r="D62" s="7">
        <v>10000000</v>
      </c>
      <c r="E62" s="8">
        <v>9863.0499999999993</v>
      </c>
      <c r="F62" s="9">
        <v>1.95E-2</v>
      </c>
      <c r="G62" s="56">
        <v>7.2400999999999993E-2</v>
      </c>
    </row>
    <row r="63" spans="1:7" x14ac:dyDescent="0.25">
      <c r="A63" s="41" t="s">
        <v>2922</v>
      </c>
      <c r="B63" s="18" t="s">
        <v>2923</v>
      </c>
      <c r="C63" s="18" t="s">
        <v>152</v>
      </c>
      <c r="D63" s="7">
        <v>7500000</v>
      </c>
      <c r="E63" s="8">
        <v>7387.98</v>
      </c>
      <c r="F63" s="9">
        <v>1.46E-2</v>
      </c>
      <c r="G63" s="56">
        <v>7.7951000000000006E-2</v>
      </c>
    </row>
    <row r="64" spans="1:7" x14ac:dyDescent="0.25">
      <c r="A64" s="41" t="s">
        <v>2924</v>
      </c>
      <c r="B64" s="18" t="s">
        <v>2925</v>
      </c>
      <c r="C64" s="18" t="s">
        <v>152</v>
      </c>
      <c r="D64" s="7">
        <v>7500000</v>
      </c>
      <c r="E64" s="8">
        <v>7381.5</v>
      </c>
      <c r="F64" s="9">
        <v>1.46E-2</v>
      </c>
      <c r="G64" s="56">
        <v>7.6101000000000002E-2</v>
      </c>
    </row>
    <row r="65" spans="1:7" x14ac:dyDescent="0.25">
      <c r="A65" s="41" t="s">
        <v>2926</v>
      </c>
      <c r="B65" s="18" t="s">
        <v>2927</v>
      </c>
      <c r="C65" s="18" t="s">
        <v>155</v>
      </c>
      <c r="D65" s="7">
        <v>5000000</v>
      </c>
      <c r="E65" s="8">
        <v>4997.04</v>
      </c>
      <c r="F65" s="9">
        <v>9.9000000000000008E-3</v>
      </c>
      <c r="G65" s="56">
        <v>7.213E-2</v>
      </c>
    </row>
    <row r="66" spans="1:7" x14ac:dyDescent="0.25">
      <c r="A66" s="41" t="s">
        <v>2928</v>
      </c>
      <c r="B66" s="18" t="s">
        <v>2929</v>
      </c>
      <c r="C66" s="18" t="s">
        <v>152</v>
      </c>
      <c r="D66" s="7">
        <v>5000000</v>
      </c>
      <c r="E66" s="8">
        <v>4977.26</v>
      </c>
      <c r="F66" s="9">
        <v>9.9000000000000008E-3</v>
      </c>
      <c r="G66" s="56">
        <v>7.5800000000000006E-2</v>
      </c>
    </row>
    <row r="67" spans="1:7" x14ac:dyDescent="0.25">
      <c r="A67" s="41" t="s">
        <v>2930</v>
      </c>
      <c r="B67" s="18" t="s">
        <v>2931</v>
      </c>
      <c r="C67" s="18" t="s">
        <v>152</v>
      </c>
      <c r="D67" s="7">
        <v>5000000</v>
      </c>
      <c r="E67" s="8">
        <v>4963.0200000000004</v>
      </c>
      <c r="F67" s="9">
        <v>9.7999999999999997E-3</v>
      </c>
      <c r="G67" s="56">
        <v>7.3504E-2</v>
      </c>
    </row>
    <row r="68" spans="1:7" x14ac:dyDescent="0.25">
      <c r="A68" s="41" t="s">
        <v>2932</v>
      </c>
      <c r="B68" s="18" t="s">
        <v>2933</v>
      </c>
      <c r="C68" s="18" t="s">
        <v>155</v>
      </c>
      <c r="D68" s="7">
        <v>5000000</v>
      </c>
      <c r="E68" s="8">
        <v>4958.34</v>
      </c>
      <c r="F68" s="9">
        <v>9.7999999999999997E-3</v>
      </c>
      <c r="G68" s="56">
        <v>7.4798000000000003E-2</v>
      </c>
    </row>
    <row r="69" spans="1:7" x14ac:dyDescent="0.25">
      <c r="A69" s="41" t="s">
        <v>2934</v>
      </c>
      <c r="B69" s="18" t="s">
        <v>2935</v>
      </c>
      <c r="C69" s="18" t="s">
        <v>152</v>
      </c>
      <c r="D69" s="7">
        <v>5000000</v>
      </c>
      <c r="E69" s="8">
        <v>4955.92</v>
      </c>
      <c r="F69" s="9">
        <v>9.7999999999999997E-3</v>
      </c>
      <c r="G69" s="56">
        <v>7.5498999999999997E-2</v>
      </c>
    </row>
    <row r="70" spans="1:7" x14ac:dyDescent="0.25">
      <c r="A70" s="41" t="s">
        <v>2936</v>
      </c>
      <c r="B70" s="18" t="s">
        <v>2937</v>
      </c>
      <c r="C70" s="18" t="s">
        <v>152</v>
      </c>
      <c r="D70" s="7">
        <v>5000000</v>
      </c>
      <c r="E70" s="8">
        <v>4946.58</v>
      </c>
      <c r="F70" s="9">
        <v>9.7999999999999997E-3</v>
      </c>
      <c r="G70" s="56">
        <v>7.5802999999999995E-2</v>
      </c>
    </row>
    <row r="71" spans="1:7" x14ac:dyDescent="0.25">
      <c r="A71" s="41" t="s">
        <v>2938</v>
      </c>
      <c r="B71" s="18" t="s">
        <v>2939</v>
      </c>
      <c r="C71" s="18" t="s">
        <v>152</v>
      </c>
      <c r="D71" s="7">
        <v>5000000</v>
      </c>
      <c r="E71" s="8">
        <v>4938.6499999999996</v>
      </c>
      <c r="F71" s="9">
        <v>9.7999999999999997E-3</v>
      </c>
      <c r="G71" s="56">
        <v>7.1973999999999996E-2</v>
      </c>
    </row>
    <row r="72" spans="1:7" x14ac:dyDescent="0.25">
      <c r="A72" s="41" t="s">
        <v>2940</v>
      </c>
      <c r="B72" s="18" t="s">
        <v>2941</v>
      </c>
      <c r="C72" s="18" t="s">
        <v>155</v>
      </c>
      <c r="D72" s="7">
        <v>5000000</v>
      </c>
      <c r="E72" s="8">
        <v>4935.2700000000004</v>
      </c>
      <c r="F72" s="9">
        <v>9.7999999999999997E-3</v>
      </c>
      <c r="G72" s="56">
        <v>7.4801000000000006E-2</v>
      </c>
    </row>
    <row r="73" spans="1:7" x14ac:dyDescent="0.25">
      <c r="A73" s="41" t="s">
        <v>2942</v>
      </c>
      <c r="B73" s="18" t="s">
        <v>2943</v>
      </c>
      <c r="C73" s="18" t="s">
        <v>152</v>
      </c>
      <c r="D73" s="7">
        <v>5000000</v>
      </c>
      <c r="E73" s="8">
        <v>4928.55</v>
      </c>
      <c r="F73" s="9">
        <v>9.7999999999999997E-3</v>
      </c>
      <c r="G73" s="56">
        <v>7.3499999999999996E-2</v>
      </c>
    </row>
    <row r="74" spans="1:7" x14ac:dyDescent="0.25">
      <c r="A74" s="57" t="s">
        <v>130</v>
      </c>
      <c r="B74" s="19"/>
      <c r="C74" s="19"/>
      <c r="D74" s="10"/>
      <c r="E74" s="21">
        <v>252275.5</v>
      </c>
      <c r="F74" s="22">
        <v>0.5</v>
      </c>
      <c r="G74" s="58"/>
    </row>
    <row r="75" spans="1:7" x14ac:dyDescent="0.25">
      <c r="A75" s="41"/>
      <c r="B75" s="18"/>
      <c r="C75" s="18"/>
      <c r="D75" s="7"/>
      <c r="E75" s="8"/>
      <c r="F75" s="9"/>
      <c r="G75" s="56"/>
    </row>
    <row r="76" spans="1:7" x14ac:dyDescent="0.25">
      <c r="A76" s="59" t="s">
        <v>142</v>
      </c>
      <c r="B76" s="38"/>
      <c r="C76" s="38"/>
      <c r="D76" s="39"/>
      <c r="E76" s="21">
        <v>573926.49</v>
      </c>
      <c r="F76" s="22">
        <v>1.1373</v>
      </c>
      <c r="G76" s="58"/>
    </row>
    <row r="77" spans="1:7" x14ac:dyDescent="0.25">
      <c r="A77" s="41"/>
      <c r="B77" s="18"/>
      <c r="C77" s="18"/>
      <c r="D77" s="7"/>
      <c r="E77" s="8"/>
      <c r="F77" s="9"/>
      <c r="G77" s="56"/>
    </row>
    <row r="78" spans="1:7" x14ac:dyDescent="0.25">
      <c r="A78" s="41"/>
      <c r="B78" s="18"/>
      <c r="C78" s="18"/>
      <c r="D78" s="7"/>
      <c r="E78" s="8"/>
      <c r="F78" s="9"/>
      <c r="G78" s="56"/>
    </row>
    <row r="79" spans="1:7" x14ac:dyDescent="0.25">
      <c r="A79" s="57" t="s">
        <v>213</v>
      </c>
      <c r="B79" s="18"/>
      <c r="C79" s="18"/>
      <c r="D79" s="7"/>
      <c r="E79" s="8"/>
      <c r="F79" s="9"/>
      <c r="G79" s="56"/>
    </row>
    <row r="80" spans="1:7" x14ac:dyDescent="0.25">
      <c r="A80" s="41" t="s">
        <v>702</v>
      </c>
      <c r="B80" s="18" t="s">
        <v>215</v>
      </c>
      <c r="C80" s="18"/>
      <c r="D80" s="7">
        <v>13229.966</v>
      </c>
      <c r="E80" s="8">
        <v>1376.67</v>
      </c>
      <c r="F80" s="9">
        <v>2.7000000000000001E-3</v>
      </c>
      <c r="G80" s="56"/>
    </row>
    <row r="81" spans="1:7" x14ac:dyDescent="0.25">
      <c r="A81" s="41"/>
      <c r="B81" s="18"/>
      <c r="C81" s="18"/>
      <c r="D81" s="7"/>
      <c r="E81" s="8"/>
      <c r="F81" s="9"/>
      <c r="G81" s="56"/>
    </row>
    <row r="82" spans="1:7" x14ac:dyDescent="0.25">
      <c r="A82" s="59" t="s">
        <v>142</v>
      </c>
      <c r="B82" s="38"/>
      <c r="C82" s="38"/>
      <c r="D82" s="39"/>
      <c r="E82" s="21">
        <v>1376.67</v>
      </c>
      <c r="F82" s="22">
        <v>2.7000000000000001E-3</v>
      </c>
      <c r="G82" s="58"/>
    </row>
    <row r="83" spans="1:7" x14ac:dyDescent="0.25">
      <c r="A83" s="41"/>
      <c r="B83" s="18"/>
      <c r="C83" s="18"/>
      <c r="D83" s="7"/>
      <c r="E83" s="8"/>
      <c r="F83" s="9"/>
      <c r="G83" s="56"/>
    </row>
    <row r="84" spans="1:7" x14ac:dyDescent="0.25">
      <c r="A84" s="57" t="s">
        <v>216</v>
      </c>
      <c r="B84" s="18"/>
      <c r="C84" s="18"/>
      <c r="D84" s="7"/>
      <c r="E84" s="8"/>
      <c r="F84" s="9"/>
      <c r="G84" s="56"/>
    </row>
    <row r="85" spans="1:7" x14ac:dyDescent="0.25">
      <c r="A85" s="41" t="s">
        <v>217</v>
      </c>
      <c r="B85" s="18"/>
      <c r="C85" s="18"/>
      <c r="D85" s="7"/>
      <c r="E85" s="8">
        <v>104.98</v>
      </c>
      <c r="F85" s="9">
        <v>2.0000000000000001E-4</v>
      </c>
      <c r="G85" s="56">
        <v>6.6513000000000003E-2</v>
      </c>
    </row>
    <row r="86" spans="1:7" x14ac:dyDescent="0.25">
      <c r="A86" s="57" t="s">
        <v>130</v>
      </c>
      <c r="B86" s="19"/>
      <c r="C86" s="19"/>
      <c r="D86" s="10"/>
      <c r="E86" s="21">
        <v>104.98</v>
      </c>
      <c r="F86" s="22">
        <v>2.0000000000000001E-4</v>
      </c>
      <c r="G86" s="58"/>
    </row>
    <row r="87" spans="1:7" x14ac:dyDescent="0.25">
      <c r="A87" s="41"/>
      <c r="B87" s="18"/>
      <c r="C87" s="18"/>
      <c r="D87" s="7"/>
      <c r="E87" s="8"/>
      <c r="F87" s="9"/>
      <c r="G87" s="56"/>
    </row>
    <row r="88" spans="1:7" x14ac:dyDescent="0.25">
      <c r="A88" s="59" t="s">
        <v>142</v>
      </c>
      <c r="B88" s="38"/>
      <c r="C88" s="38"/>
      <c r="D88" s="39"/>
      <c r="E88" s="21">
        <v>104.98</v>
      </c>
      <c r="F88" s="22">
        <v>2.0000000000000001E-4</v>
      </c>
      <c r="G88" s="58"/>
    </row>
    <row r="89" spans="1:7" x14ac:dyDescent="0.25">
      <c r="A89" s="41" t="s">
        <v>218</v>
      </c>
      <c r="B89" s="18"/>
      <c r="C89" s="18"/>
      <c r="D89" s="7"/>
      <c r="E89" s="8">
        <v>1.9130399999999999E-2</v>
      </c>
      <c r="F89" s="31" t="s">
        <v>895</v>
      </c>
      <c r="G89" s="56"/>
    </row>
    <row r="90" spans="1:7" x14ac:dyDescent="0.25">
      <c r="A90" s="41" t="s">
        <v>219</v>
      </c>
      <c r="B90" s="18"/>
      <c r="C90" s="18"/>
      <c r="D90" s="7"/>
      <c r="E90" s="12">
        <v>-70776.629130400004</v>
      </c>
      <c r="F90" s="13">
        <v>-0.14019999999999999</v>
      </c>
      <c r="G90" s="56">
        <v>6.6513000000000003E-2</v>
      </c>
    </row>
    <row r="91" spans="1:7" x14ac:dyDescent="0.25">
      <c r="A91" s="60" t="s">
        <v>220</v>
      </c>
      <c r="B91" s="20"/>
      <c r="C91" s="20"/>
      <c r="D91" s="14"/>
      <c r="E91" s="15">
        <v>504631.53</v>
      </c>
      <c r="F91" s="16">
        <v>1</v>
      </c>
      <c r="G91" s="61"/>
    </row>
    <row r="92" spans="1:7" x14ac:dyDescent="0.25">
      <c r="A92" s="42"/>
      <c r="G92" s="48"/>
    </row>
    <row r="93" spans="1:7" x14ac:dyDescent="0.25">
      <c r="A93" s="62" t="s">
        <v>221</v>
      </c>
      <c r="G93" s="48"/>
    </row>
    <row r="94" spans="1:7" x14ac:dyDescent="0.25">
      <c r="A94" s="62" t="s">
        <v>222</v>
      </c>
      <c r="G94" s="48"/>
    </row>
    <row r="95" spans="1:7" x14ac:dyDescent="0.25">
      <c r="A95" s="62" t="s">
        <v>689</v>
      </c>
      <c r="G95" s="48"/>
    </row>
    <row r="96" spans="1:7" x14ac:dyDescent="0.25">
      <c r="A96" s="62"/>
      <c r="G96" s="48"/>
    </row>
    <row r="97" spans="1:7" x14ac:dyDescent="0.25">
      <c r="A97" t="s">
        <v>223</v>
      </c>
      <c r="G97" s="48"/>
    </row>
    <row r="98" spans="1:7" ht="30" customHeight="1" x14ac:dyDescent="0.25">
      <c r="A98" s="75" t="s">
        <v>224</v>
      </c>
      <c r="B98" s="76" t="s">
        <v>2944</v>
      </c>
      <c r="G98" s="48"/>
    </row>
    <row r="99" spans="1:7" x14ac:dyDescent="0.25">
      <c r="A99" s="75" t="s">
        <v>226</v>
      </c>
      <c r="B99" s="76" t="s">
        <v>2945</v>
      </c>
      <c r="G99" s="48"/>
    </row>
    <row r="100" spans="1:7" x14ac:dyDescent="0.25">
      <c r="A100" s="75"/>
      <c r="B100" s="75"/>
      <c r="G100" s="48"/>
    </row>
    <row r="101" spans="1:7" x14ac:dyDescent="0.25">
      <c r="A101" s="75" t="s">
        <v>228</v>
      </c>
      <c r="B101" s="77">
        <v>7.1416524613470571</v>
      </c>
      <c r="G101" s="48"/>
    </row>
    <row r="102" spans="1:7" x14ac:dyDescent="0.25">
      <c r="A102" s="75"/>
      <c r="B102" s="75"/>
      <c r="G102" s="48"/>
    </row>
    <row r="103" spans="1:7" x14ac:dyDescent="0.25">
      <c r="A103" s="75" t="s">
        <v>229</v>
      </c>
      <c r="B103" s="78">
        <v>0.17180000000000001</v>
      </c>
      <c r="G103" s="48"/>
    </row>
    <row r="104" spans="1:7" x14ac:dyDescent="0.25">
      <c r="A104" s="75" t="s">
        <v>230</v>
      </c>
      <c r="B104" s="78">
        <v>0.16865013738790491</v>
      </c>
      <c r="G104" s="48"/>
    </row>
    <row r="105" spans="1:7" x14ac:dyDescent="0.25">
      <c r="A105" s="75"/>
      <c r="B105" s="75"/>
      <c r="G105" s="48"/>
    </row>
    <row r="106" spans="1:7" x14ac:dyDescent="0.25">
      <c r="A106" s="75" t="s">
        <v>231</v>
      </c>
      <c r="B106" s="79">
        <v>45565</v>
      </c>
      <c r="G106" s="48"/>
    </row>
    <row r="107" spans="1:7" x14ac:dyDescent="0.25">
      <c r="G107" s="48"/>
    </row>
    <row r="108" spans="1:7" x14ac:dyDescent="0.25">
      <c r="A108" s="42"/>
      <c r="G108" s="48"/>
    </row>
    <row r="109" spans="1:7" x14ac:dyDescent="0.25">
      <c r="A109" s="62" t="s">
        <v>232</v>
      </c>
      <c r="G109" s="48"/>
    </row>
    <row r="110" spans="1:7" x14ac:dyDescent="0.25">
      <c r="A110" s="43" t="s">
        <v>233</v>
      </c>
      <c r="B110" s="3" t="s">
        <v>127</v>
      </c>
      <c r="G110" s="48"/>
    </row>
    <row r="111" spans="1:7" x14ac:dyDescent="0.25">
      <c r="A111" s="42" t="s">
        <v>234</v>
      </c>
      <c r="G111" s="48"/>
    </row>
    <row r="112" spans="1:7" x14ac:dyDescent="0.25">
      <c r="A112" s="42" t="s">
        <v>348</v>
      </c>
      <c r="B112" s="3" t="s">
        <v>236</v>
      </c>
      <c r="C112" s="3" t="s">
        <v>236</v>
      </c>
      <c r="G112" s="48"/>
    </row>
    <row r="113" spans="1:7" x14ac:dyDescent="0.25">
      <c r="A113" s="42"/>
      <c r="B113" s="63">
        <v>45382</v>
      </c>
      <c r="C113" s="63">
        <v>45565</v>
      </c>
      <c r="G113" s="48"/>
    </row>
    <row r="114" spans="1:7" x14ac:dyDescent="0.25">
      <c r="A114" s="42" t="s">
        <v>237</v>
      </c>
      <c r="B114" s="71">
        <v>3118.3326000000002</v>
      </c>
      <c r="C114" s="71">
        <v>3233.3326999999999</v>
      </c>
      <c r="E114" s="2"/>
      <c r="G114" s="64"/>
    </row>
    <row r="115" spans="1:7" x14ac:dyDescent="0.25">
      <c r="A115" s="42" t="s">
        <v>238</v>
      </c>
      <c r="B115" s="71">
        <v>1814.2029</v>
      </c>
      <c r="C115" s="71">
        <v>1881.1057000000001</v>
      </c>
      <c r="E115" s="2"/>
      <c r="G115" s="64"/>
    </row>
    <row r="116" spans="1:7" x14ac:dyDescent="0.25">
      <c r="A116" s="42" t="s">
        <v>1161</v>
      </c>
      <c r="B116" s="71">
        <v>1066.1284000000001</v>
      </c>
      <c r="C116" s="71">
        <v>1094.4604999999999</v>
      </c>
      <c r="E116" s="2"/>
      <c r="G116" s="64"/>
    </row>
    <row r="117" spans="1:7" x14ac:dyDescent="0.25">
      <c r="A117" s="42" t="s">
        <v>705</v>
      </c>
      <c r="B117" s="71">
        <v>2464.56</v>
      </c>
      <c r="C117" s="71">
        <v>2474.3083999999999</v>
      </c>
      <c r="E117" s="2"/>
      <c r="G117" s="64"/>
    </row>
    <row r="118" spans="1:7" x14ac:dyDescent="0.25">
      <c r="A118" s="42" t="s">
        <v>240</v>
      </c>
      <c r="B118" s="71">
        <v>3118.3534</v>
      </c>
      <c r="C118" s="71">
        <v>3233.3543</v>
      </c>
      <c r="E118" s="2"/>
      <c r="G118" s="64"/>
    </row>
    <row r="119" spans="1:7" x14ac:dyDescent="0.25">
      <c r="A119" s="42" t="s">
        <v>241</v>
      </c>
      <c r="B119" s="71">
        <v>3118.3575999999998</v>
      </c>
      <c r="C119" s="71">
        <v>3233.3679999999999</v>
      </c>
      <c r="E119" s="2"/>
      <c r="G119" s="64"/>
    </row>
    <row r="120" spans="1:7" x14ac:dyDescent="0.25">
      <c r="A120" s="42" t="s">
        <v>706</v>
      </c>
      <c r="B120" s="71">
        <v>1005.9015000000001</v>
      </c>
      <c r="C120" s="71">
        <v>1005.389</v>
      </c>
      <c r="E120" s="2"/>
      <c r="G120" s="64"/>
    </row>
    <row r="121" spans="1:7" x14ac:dyDescent="0.25">
      <c r="A121" s="42" t="s">
        <v>707</v>
      </c>
      <c r="B121" s="71">
        <v>2176.1642000000002</v>
      </c>
      <c r="C121" s="71">
        <v>2175.8624</v>
      </c>
      <c r="E121" s="2"/>
      <c r="G121" s="64"/>
    </row>
    <row r="122" spans="1:7" x14ac:dyDescent="0.25">
      <c r="A122" s="42" t="s">
        <v>2946</v>
      </c>
      <c r="B122" s="71">
        <v>2117.6817999999998</v>
      </c>
      <c r="C122" s="71">
        <v>2193.9841999999999</v>
      </c>
      <c r="E122" s="2"/>
      <c r="G122" s="64"/>
    </row>
    <row r="123" spans="1:7" x14ac:dyDescent="0.25">
      <c r="A123" s="42" t="s">
        <v>249</v>
      </c>
      <c r="B123" s="71">
        <v>1782.7141999999999</v>
      </c>
      <c r="C123" s="71">
        <v>1847.0174999999999</v>
      </c>
      <c r="E123" s="2"/>
      <c r="G123" s="64"/>
    </row>
    <row r="124" spans="1:7" x14ac:dyDescent="0.25">
      <c r="A124" s="42" t="s">
        <v>2947</v>
      </c>
      <c r="B124" s="71">
        <v>1133.2628999999999</v>
      </c>
      <c r="C124" s="71">
        <v>1174.0898999999999</v>
      </c>
      <c r="E124" s="2"/>
      <c r="G124" s="64"/>
    </row>
    <row r="125" spans="1:7" x14ac:dyDescent="0.25">
      <c r="A125" s="42" t="s">
        <v>722</v>
      </c>
      <c r="B125" s="71">
        <v>2153.9553999999998</v>
      </c>
      <c r="C125" s="71">
        <v>2153.8168000000001</v>
      </c>
      <c r="E125" s="2"/>
      <c r="G125" s="64"/>
    </row>
    <row r="126" spans="1:7" x14ac:dyDescent="0.25">
      <c r="A126" s="42" t="s">
        <v>2948</v>
      </c>
      <c r="B126" s="71">
        <v>3060.6302000000001</v>
      </c>
      <c r="C126" s="71">
        <v>3170.8924000000002</v>
      </c>
      <c r="E126" s="2"/>
      <c r="G126" s="64"/>
    </row>
    <row r="127" spans="1:7" x14ac:dyDescent="0.25">
      <c r="A127" s="42" t="s">
        <v>723</v>
      </c>
      <c r="B127" s="71">
        <v>3060.6322</v>
      </c>
      <c r="C127" s="71">
        <v>3170.8944000000001</v>
      </c>
      <c r="E127" s="2"/>
      <c r="G127" s="64"/>
    </row>
    <row r="128" spans="1:7" x14ac:dyDescent="0.25">
      <c r="A128" s="42" t="s">
        <v>724</v>
      </c>
      <c r="B128" s="71">
        <v>1075.9350999999999</v>
      </c>
      <c r="C128" s="71">
        <v>1083.6067</v>
      </c>
      <c r="E128" s="2"/>
      <c r="G128" s="64"/>
    </row>
    <row r="129" spans="1:7" x14ac:dyDescent="0.25">
      <c r="A129" s="42" t="s">
        <v>725</v>
      </c>
      <c r="B129" s="71">
        <v>1148.6590000000001</v>
      </c>
      <c r="C129" s="71">
        <v>1184.5183</v>
      </c>
      <c r="E129" s="2"/>
      <c r="G129" s="64"/>
    </row>
    <row r="130" spans="1:7" x14ac:dyDescent="0.25">
      <c r="A130" s="42" t="s">
        <v>2949</v>
      </c>
      <c r="B130" s="81" t="s">
        <v>239</v>
      </c>
      <c r="C130" s="81" t="s">
        <v>239</v>
      </c>
      <c r="E130" s="2"/>
      <c r="G130" s="64"/>
    </row>
    <row r="131" spans="1:7" x14ac:dyDescent="0.25">
      <c r="A131" s="42" t="s">
        <v>2950</v>
      </c>
      <c r="B131" s="81" t="s">
        <v>239</v>
      </c>
      <c r="C131" s="81" t="s">
        <v>239</v>
      </c>
      <c r="E131" s="2"/>
      <c r="G131" s="64"/>
    </row>
    <row r="132" spans="1:7" x14ac:dyDescent="0.25">
      <c r="A132" s="42" t="s">
        <v>2951</v>
      </c>
      <c r="B132" s="81">
        <v>1057.6280999999999</v>
      </c>
      <c r="C132" s="81">
        <v>1057.9812999999999</v>
      </c>
      <c r="E132" s="2"/>
      <c r="G132" s="64"/>
    </row>
    <row r="133" spans="1:7" x14ac:dyDescent="0.25">
      <c r="A133" s="42" t="s">
        <v>2952</v>
      </c>
      <c r="B133" s="81" t="s">
        <v>239</v>
      </c>
      <c r="C133" s="81" t="s">
        <v>239</v>
      </c>
      <c r="E133" s="2"/>
      <c r="G133" s="64"/>
    </row>
    <row r="134" spans="1:7" x14ac:dyDescent="0.25">
      <c r="A134" s="42" t="s">
        <v>2953</v>
      </c>
      <c r="B134" s="81">
        <v>2783.3895000000002</v>
      </c>
      <c r="C134" s="81">
        <v>2883.6653000000001</v>
      </c>
      <c r="E134" s="2"/>
      <c r="G134" s="64"/>
    </row>
    <row r="135" spans="1:7" x14ac:dyDescent="0.25">
      <c r="A135" s="42" t="s">
        <v>2954</v>
      </c>
      <c r="B135" s="81" t="s">
        <v>239</v>
      </c>
      <c r="C135" s="81" t="s">
        <v>239</v>
      </c>
      <c r="E135" s="2"/>
      <c r="G135" s="64"/>
    </row>
    <row r="136" spans="1:7" x14ac:dyDescent="0.25">
      <c r="A136" s="42" t="s">
        <v>2955</v>
      </c>
      <c r="B136" s="81">
        <v>1245.5479</v>
      </c>
      <c r="C136" s="81">
        <v>1244.9360999999999</v>
      </c>
      <c r="E136" s="2"/>
      <c r="G136" s="64"/>
    </row>
    <row r="137" spans="1:7" x14ac:dyDescent="0.25">
      <c r="A137" s="42" t="s">
        <v>2956</v>
      </c>
      <c r="B137" s="81">
        <v>1232.81</v>
      </c>
      <c r="C137" s="81">
        <v>1232.5275999999999</v>
      </c>
      <c r="E137" s="2"/>
      <c r="G137" s="64"/>
    </row>
    <row r="138" spans="1:7" x14ac:dyDescent="0.25">
      <c r="A138" s="42" t="s">
        <v>1164</v>
      </c>
      <c r="B138" s="3" t="s">
        <v>239</v>
      </c>
      <c r="C138" s="3" t="s">
        <v>239</v>
      </c>
      <c r="E138" s="2"/>
      <c r="G138" s="64"/>
    </row>
    <row r="139" spans="1:7" x14ac:dyDescent="0.25">
      <c r="A139" s="42" t="s">
        <v>1165</v>
      </c>
      <c r="B139" s="3" t="s">
        <v>239</v>
      </c>
      <c r="C139" s="3" t="s">
        <v>239</v>
      </c>
      <c r="E139" s="2"/>
      <c r="G139" s="64"/>
    </row>
    <row r="140" spans="1:7" x14ac:dyDescent="0.25">
      <c r="A140" s="42" t="s">
        <v>1166</v>
      </c>
      <c r="B140" s="3" t="s">
        <v>239</v>
      </c>
      <c r="C140" s="3" t="s">
        <v>239</v>
      </c>
      <c r="E140" s="2"/>
      <c r="G140" s="64"/>
    </row>
    <row r="141" spans="1:7" x14ac:dyDescent="0.25">
      <c r="A141" s="42" t="s">
        <v>1167</v>
      </c>
      <c r="B141" s="3" t="s">
        <v>239</v>
      </c>
      <c r="C141" s="3" t="s">
        <v>239</v>
      </c>
      <c r="E141" s="2"/>
      <c r="G141" s="64"/>
    </row>
    <row r="142" spans="1:7" x14ac:dyDescent="0.25">
      <c r="A142" s="42" t="s">
        <v>250</v>
      </c>
      <c r="E142" s="2"/>
      <c r="G142" s="64"/>
    </row>
    <row r="143" spans="1:7" x14ac:dyDescent="0.25">
      <c r="A143" s="42"/>
      <c r="G143" s="48"/>
    </row>
    <row r="144" spans="1:7" x14ac:dyDescent="0.25">
      <c r="A144" s="42" t="s">
        <v>713</v>
      </c>
      <c r="G144" s="48"/>
    </row>
    <row r="145" spans="1:7" x14ac:dyDescent="0.25">
      <c r="A145" s="42"/>
      <c r="G145" s="48"/>
    </row>
    <row r="146" spans="1:7" x14ac:dyDescent="0.25">
      <c r="A146" s="70" t="s">
        <v>714</v>
      </c>
      <c r="B146" s="44" t="s">
        <v>715</v>
      </c>
      <c r="C146" s="44" t="s">
        <v>716</v>
      </c>
      <c r="D146" s="44" t="s">
        <v>717</v>
      </c>
      <c r="G146" s="48"/>
    </row>
    <row r="147" spans="1:7" x14ac:dyDescent="0.25">
      <c r="A147" s="70" t="s">
        <v>2957</v>
      </c>
      <c r="B147" s="44"/>
      <c r="C147" s="44">
        <v>10.7886334</v>
      </c>
      <c r="D147" s="44">
        <v>10.7886334</v>
      </c>
      <c r="G147" s="48"/>
    </row>
    <row r="148" spans="1:7" x14ac:dyDescent="0.25">
      <c r="A148" s="70" t="s">
        <v>719</v>
      </c>
      <c r="B148" s="44"/>
      <c r="C148" s="44">
        <v>79.915763499999997</v>
      </c>
      <c r="D148" s="44">
        <v>79.915763499999997</v>
      </c>
      <c r="G148" s="48"/>
    </row>
    <row r="149" spans="1:7" x14ac:dyDescent="0.25">
      <c r="A149" s="70" t="s">
        <v>720</v>
      </c>
      <c r="B149" s="44"/>
      <c r="C149" s="44">
        <v>36.994908500000001</v>
      </c>
      <c r="D149" s="44">
        <v>36.994908500000001</v>
      </c>
      <c r="G149" s="48"/>
    </row>
    <row r="150" spans="1:7" x14ac:dyDescent="0.25">
      <c r="A150" s="70" t="s">
        <v>721</v>
      </c>
      <c r="B150" s="44"/>
      <c r="C150" s="44">
        <v>79.066497100000007</v>
      </c>
      <c r="D150" s="44">
        <v>79.066497100000007</v>
      </c>
      <c r="G150" s="48"/>
    </row>
    <row r="151" spans="1:7" x14ac:dyDescent="0.25">
      <c r="A151" s="70" t="s">
        <v>722</v>
      </c>
      <c r="B151" s="44"/>
      <c r="C151" s="44">
        <v>76.502959599999997</v>
      </c>
      <c r="D151" s="44">
        <v>76.502959599999997</v>
      </c>
      <c r="G151" s="48"/>
    </row>
    <row r="152" spans="1:7" x14ac:dyDescent="0.25">
      <c r="A152" s="70" t="s">
        <v>724</v>
      </c>
      <c r="B152" s="44"/>
      <c r="C152" s="44">
        <v>30.677895299999999</v>
      </c>
      <c r="D152" s="44">
        <v>30.677895299999999</v>
      </c>
      <c r="G152" s="48"/>
    </row>
    <row r="153" spans="1:7" x14ac:dyDescent="0.25">
      <c r="A153" s="70" t="s">
        <v>725</v>
      </c>
      <c r="B153" s="44"/>
      <c r="C153" s="44">
        <v>5.4212556000000003</v>
      </c>
      <c r="D153" s="44">
        <v>5.4212556000000003</v>
      </c>
      <c r="G153" s="48"/>
    </row>
    <row r="154" spans="1:7" x14ac:dyDescent="0.25">
      <c r="A154" s="70" t="s">
        <v>2958</v>
      </c>
      <c r="B154" s="44"/>
      <c r="C154" s="44">
        <v>37.094425399999999</v>
      </c>
      <c r="D154" s="44">
        <v>37.094425399999999</v>
      </c>
      <c r="G154" s="48"/>
    </row>
    <row r="155" spans="1:7" x14ac:dyDescent="0.25">
      <c r="A155" s="70" t="s">
        <v>2959</v>
      </c>
      <c r="B155" s="44"/>
      <c r="C155" s="44">
        <v>44.748079400000002</v>
      </c>
      <c r="D155" s="44">
        <v>44.748079400000002</v>
      </c>
      <c r="G155" s="48"/>
    </row>
    <row r="156" spans="1:7" x14ac:dyDescent="0.25">
      <c r="A156" s="70" t="s">
        <v>2960</v>
      </c>
      <c r="B156" s="44"/>
      <c r="C156" s="44">
        <v>43.882646700000002</v>
      </c>
      <c r="D156" s="44">
        <v>43.882646700000002</v>
      </c>
      <c r="G156" s="48"/>
    </row>
    <row r="157" spans="1:7" x14ac:dyDescent="0.25">
      <c r="A157" s="42"/>
      <c r="G157" s="48"/>
    </row>
    <row r="158" spans="1:7" x14ac:dyDescent="0.25">
      <c r="A158" s="42" t="s">
        <v>252</v>
      </c>
      <c r="B158" s="3" t="s">
        <v>127</v>
      </c>
      <c r="G158" s="48"/>
    </row>
    <row r="159" spans="1:7" ht="30" customHeight="1" x14ac:dyDescent="0.25">
      <c r="A159" s="43" t="s">
        <v>253</v>
      </c>
      <c r="B159" s="3" t="s">
        <v>127</v>
      </c>
      <c r="G159" s="48"/>
    </row>
    <row r="160" spans="1:7" ht="30" customHeight="1" x14ac:dyDescent="0.25">
      <c r="A160" s="43" t="s">
        <v>254</v>
      </c>
      <c r="B160" s="3" t="s">
        <v>127</v>
      </c>
      <c r="G160" s="48"/>
    </row>
    <row r="161" spans="1:7" x14ac:dyDescent="0.25">
      <c r="A161" s="42" t="s">
        <v>255</v>
      </c>
      <c r="B161" s="65">
        <f>B104</f>
        <v>0.16865013738790491</v>
      </c>
      <c r="G161" s="48"/>
    </row>
    <row r="162" spans="1:7" ht="30" customHeight="1" x14ac:dyDescent="0.25">
      <c r="A162" s="43" t="s">
        <v>256</v>
      </c>
      <c r="B162" s="3" t="s">
        <v>127</v>
      </c>
      <c r="G162" s="48"/>
    </row>
    <row r="163" spans="1:7" ht="30" customHeight="1" x14ac:dyDescent="0.25">
      <c r="A163" s="43" t="s">
        <v>257</v>
      </c>
      <c r="B163" s="3" t="s">
        <v>127</v>
      </c>
      <c r="G163" s="48"/>
    </row>
    <row r="164" spans="1:7" ht="30" customHeight="1" x14ac:dyDescent="0.25">
      <c r="A164" s="43" t="s">
        <v>258</v>
      </c>
      <c r="B164" s="65">
        <v>171034.27790360001</v>
      </c>
      <c r="G164" s="48"/>
    </row>
    <row r="165" spans="1:7" x14ac:dyDescent="0.25">
      <c r="A165" s="42" t="s">
        <v>259</v>
      </c>
      <c r="B165" s="3" t="s">
        <v>127</v>
      </c>
      <c r="G165" s="48"/>
    </row>
    <row r="166" spans="1:7" ht="15.75" customHeight="1" thickBot="1" x14ac:dyDescent="0.3">
      <c r="A166" s="66" t="s">
        <v>260</v>
      </c>
      <c r="B166" s="67" t="s">
        <v>127</v>
      </c>
      <c r="C166" s="68"/>
      <c r="D166" s="68"/>
      <c r="E166" s="68"/>
      <c r="F166" s="68"/>
      <c r="G166" s="69"/>
    </row>
    <row r="168" spans="1:7" ht="69.95" customHeight="1" x14ac:dyDescent="0.25">
      <c r="A168" s="128" t="s">
        <v>261</v>
      </c>
      <c r="B168" s="128" t="s">
        <v>262</v>
      </c>
      <c r="C168" s="128" t="s">
        <v>5</v>
      </c>
      <c r="D168" s="128" t="s">
        <v>6</v>
      </c>
      <c r="E168" s="128" t="s">
        <v>5</v>
      </c>
      <c r="F168" s="128" t="s">
        <v>6</v>
      </c>
    </row>
    <row r="169" spans="1:7" ht="69.95" customHeight="1" x14ac:dyDescent="0.25">
      <c r="A169" s="128" t="s">
        <v>2944</v>
      </c>
      <c r="B169" s="128"/>
      <c r="C169" s="128" t="s">
        <v>96</v>
      </c>
      <c r="D169" s="128"/>
      <c r="E169" s="128" t="s">
        <v>97</v>
      </c>
      <c r="F16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1.1406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36.75" customHeight="1" x14ac:dyDescent="0.25">
      <c r="A3" s="132" t="s">
        <v>501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502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128</v>
      </c>
      <c r="B11" s="18"/>
      <c r="C11" s="18"/>
      <c r="D11" s="7"/>
      <c r="E11" s="8"/>
      <c r="F11" s="9"/>
      <c r="G11" s="56"/>
    </row>
    <row r="12" spans="1:8" x14ac:dyDescent="0.25">
      <c r="A12" s="57" t="s">
        <v>265</v>
      </c>
      <c r="B12" s="18"/>
      <c r="C12" s="18"/>
      <c r="D12" s="7"/>
      <c r="E12" s="8"/>
      <c r="F12" s="9"/>
      <c r="G12" s="56"/>
    </row>
    <row r="13" spans="1:8" x14ac:dyDescent="0.25">
      <c r="A13" s="41" t="s">
        <v>503</v>
      </c>
      <c r="B13" s="18" t="s">
        <v>504</v>
      </c>
      <c r="C13" s="18" t="s">
        <v>271</v>
      </c>
      <c r="D13" s="7">
        <v>104500000</v>
      </c>
      <c r="E13" s="8">
        <v>100390.85</v>
      </c>
      <c r="F13" s="9">
        <v>7.1300000000000002E-2</v>
      </c>
      <c r="G13" s="56">
        <v>7.1749999999999994E-2</v>
      </c>
    </row>
    <row r="14" spans="1:8" x14ac:dyDescent="0.25">
      <c r="A14" s="41" t="s">
        <v>505</v>
      </c>
      <c r="B14" s="18" t="s">
        <v>506</v>
      </c>
      <c r="C14" s="18" t="s">
        <v>271</v>
      </c>
      <c r="D14" s="7">
        <v>97500000</v>
      </c>
      <c r="E14" s="8">
        <v>95780.88</v>
      </c>
      <c r="F14" s="9">
        <v>6.8000000000000005E-2</v>
      </c>
      <c r="G14" s="56">
        <v>7.2499999999999995E-2</v>
      </c>
    </row>
    <row r="15" spans="1:8" x14ac:dyDescent="0.25">
      <c r="A15" s="41" t="s">
        <v>507</v>
      </c>
      <c r="B15" s="18" t="s">
        <v>508</v>
      </c>
      <c r="C15" s="18" t="s">
        <v>282</v>
      </c>
      <c r="D15" s="7">
        <v>100000000</v>
      </c>
      <c r="E15" s="8">
        <v>95480.3</v>
      </c>
      <c r="F15" s="9">
        <v>6.7799999999999999E-2</v>
      </c>
      <c r="G15" s="56">
        <v>7.3348999999999998E-2</v>
      </c>
    </row>
    <row r="16" spans="1:8" x14ac:dyDescent="0.25">
      <c r="A16" s="41" t="s">
        <v>509</v>
      </c>
      <c r="B16" s="18" t="s">
        <v>510</v>
      </c>
      <c r="C16" s="18" t="s">
        <v>271</v>
      </c>
      <c r="D16" s="7">
        <v>98500000</v>
      </c>
      <c r="E16" s="8">
        <v>94988.57</v>
      </c>
      <c r="F16" s="9">
        <v>6.7400000000000002E-2</v>
      </c>
      <c r="G16" s="56">
        <v>7.2040999999999994E-2</v>
      </c>
    </row>
    <row r="17" spans="1:7" x14ac:dyDescent="0.25">
      <c r="A17" s="41" t="s">
        <v>511</v>
      </c>
      <c r="B17" s="18" t="s">
        <v>512</v>
      </c>
      <c r="C17" s="18" t="s">
        <v>282</v>
      </c>
      <c r="D17" s="7">
        <v>96000000</v>
      </c>
      <c r="E17" s="8">
        <v>94166.88</v>
      </c>
      <c r="F17" s="9">
        <v>6.6799999999999998E-2</v>
      </c>
      <c r="G17" s="56">
        <v>7.1677000000000005E-2</v>
      </c>
    </row>
    <row r="18" spans="1:7" x14ac:dyDescent="0.25">
      <c r="A18" s="41" t="s">
        <v>513</v>
      </c>
      <c r="B18" s="18" t="s">
        <v>514</v>
      </c>
      <c r="C18" s="18" t="s">
        <v>271</v>
      </c>
      <c r="D18" s="7">
        <v>95500000</v>
      </c>
      <c r="E18" s="8">
        <v>93617.22</v>
      </c>
      <c r="F18" s="9">
        <v>6.6500000000000004E-2</v>
      </c>
      <c r="G18" s="56">
        <v>7.2694999999999996E-2</v>
      </c>
    </row>
    <row r="19" spans="1:7" x14ac:dyDescent="0.25">
      <c r="A19" s="41" t="s">
        <v>515</v>
      </c>
      <c r="B19" s="18" t="s">
        <v>516</v>
      </c>
      <c r="C19" s="18" t="s">
        <v>282</v>
      </c>
      <c r="D19" s="7">
        <v>82000000</v>
      </c>
      <c r="E19" s="8">
        <v>78803.070000000007</v>
      </c>
      <c r="F19" s="9">
        <v>5.5899999999999998E-2</v>
      </c>
      <c r="G19" s="56">
        <v>7.1697999999999998E-2</v>
      </c>
    </row>
    <row r="20" spans="1:7" x14ac:dyDescent="0.25">
      <c r="A20" s="41" t="s">
        <v>517</v>
      </c>
      <c r="B20" s="18" t="s">
        <v>518</v>
      </c>
      <c r="C20" s="18" t="s">
        <v>271</v>
      </c>
      <c r="D20" s="7">
        <v>80000000</v>
      </c>
      <c r="E20" s="8">
        <v>78235.199999999997</v>
      </c>
      <c r="F20" s="9">
        <v>5.5500000000000001E-2</v>
      </c>
      <c r="G20" s="56">
        <v>7.0545999999999998E-2</v>
      </c>
    </row>
    <row r="21" spans="1:7" x14ac:dyDescent="0.25">
      <c r="A21" s="41" t="s">
        <v>519</v>
      </c>
      <c r="B21" s="18" t="s">
        <v>520</v>
      </c>
      <c r="C21" s="18" t="s">
        <v>271</v>
      </c>
      <c r="D21" s="7">
        <v>80000000</v>
      </c>
      <c r="E21" s="8">
        <v>76746.080000000002</v>
      </c>
      <c r="F21" s="9">
        <v>5.45E-2</v>
      </c>
      <c r="G21" s="56">
        <v>7.0898000000000003E-2</v>
      </c>
    </row>
    <row r="22" spans="1:7" x14ac:dyDescent="0.25">
      <c r="A22" s="41" t="s">
        <v>521</v>
      </c>
      <c r="B22" s="18" t="s">
        <v>522</v>
      </c>
      <c r="C22" s="18" t="s">
        <v>523</v>
      </c>
      <c r="D22" s="7">
        <v>66500000</v>
      </c>
      <c r="E22" s="8">
        <v>64293.86</v>
      </c>
      <c r="F22" s="9">
        <v>4.5600000000000002E-2</v>
      </c>
      <c r="G22" s="56">
        <v>7.3450000000000001E-2</v>
      </c>
    </row>
    <row r="23" spans="1:7" x14ac:dyDescent="0.25">
      <c r="A23" s="41" t="s">
        <v>524</v>
      </c>
      <c r="B23" s="18" t="s">
        <v>525</v>
      </c>
      <c r="C23" s="18" t="s">
        <v>271</v>
      </c>
      <c r="D23" s="7">
        <v>59000000</v>
      </c>
      <c r="E23" s="8">
        <v>60144.13</v>
      </c>
      <c r="F23" s="9">
        <v>4.2700000000000002E-2</v>
      </c>
      <c r="G23" s="56">
        <v>7.1649000000000004E-2</v>
      </c>
    </row>
    <row r="24" spans="1:7" x14ac:dyDescent="0.25">
      <c r="A24" s="41" t="s">
        <v>526</v>
      </c>
      <c r="B24" s="18" t="s">
        <v>527</v>
      </c>
      <c r="C24" s="18" t="s">
        <v>268</v>
      </c>
      <c r="D24" s="7">
        <v>50000000</v>
      </c>
      <c r="E24" s="8">
        <v>50846</v>
      </c>
      <c r="F24" s="9">
        <v>3.61E-2</v>
      </c>
      <c r="G24" s="56">
        <v>7.1649000000000004E-2</v>
      </c>
    </row>
    <row r="25" spans="1:7" x14ac:dyDescent="0.25">
      <c r="A25" s="41" t="s">
        <v>528</v>
      </c>
      <c r="B25" s="18" t="s">
        <v>529</v>
      </c>
      <c r="C25" s="18" t="s">
        <v>271</v>
      </c>
      <c r="D25" s="7">
        <v>38500000</v>
      </c>
      <c r="E25" s="8">
        <v>36725.300000000003</v>
      </c>
      <c r="F25" s="9">
        <v>2.6100000000000002E-2</v>
      </c>
      <c r="G25" s="56">
        <v>7.1900000000000006E-2</v>
      </c>
    </row>
    <row r="26" spans="1:7" x14ac:dyDescent="0.25">
      <c r="A26" s="41" t="s">
        <v>530</v>
      </c>
      <c r="B26" s="18" t="s">
        <v>531</v>
      </c>
      <c r="C26" s="18" t="s">
        <v>271</v>
      </c>
      <c r="D26" s="7">
        <v>33500000</v>
      </c>
      <c r="E26" s="8">
        <v>33913.86</v>
      </c>
      <c r="F26" s="9">
        <v>2.41E-2</v>
      </c>
      <c r="G26" s="56">
        <v>7.2599999999999998E-2</v>
      </c>
    </row>
    <row r="27" spans="1:7" x14ac:dyDescent="0.25">
      <c r="A27" s="41" t="s">
        <v>532</v>
      </c>
      <c r="B27" s="18" t="s">
        <v>533</v>
      </c>
      <c r="C27" s="18" t="s">
        <v>271</v>
      </c>
      <c r="D27" s="7">
        <v>27000000</v>
      </c>
      <c r="E27" s="8">
        <v>27725.759999999998</v>
      </c>
      <c r="F27" s="9">
        <v>1.9699999999999999E-2</v>
      </c>
      <c r="G27" s="56">
        <v>7.2694999999999996E-2</v>
      </c>
    </row>
    <row r="28" spans="1:7" x14ac:dyDescent="0.25">
      <c r="A28" s="41" t="s">
        <v>534</v>
      </c>
      <c r="B28" s="18" t="s">
        <v>535</v>
      </c>
      <c r="C28" s="18" t="s">
        <v>271</v>
      </c>
      <c r="D28" s="7">
        <v>28000000</v>
      </c>
      <c r="E28" s="8">
        <v>27722.38</v>
      </c>
      <c r="F28" s="9">
        <v>1.9699999999999999E-2</v>
      </c>
      <c r="G28" s="56">
        <v>7.2575000000000001E-2</v>
      </c>
    </row>
    <row r="29" spans="1:7" x14ac:dyDescent="0.25">
      <c r="A29" s="41" t="s">
        <v>536</v>
      </c>
      <c r="B29" s="18" t="s">
        <v>537</v>
      </c>
      <c r="C29" s="18" t="s">
        <v>271</v>
      </c>
      <c r="D29" s="7">
        <v>27500000</v>
      </c>
      <c r="E29" s="8">
        <v>26873.19</v>
      </c>
      <c r="F29" s="9">
        <v>1.9099999999999999E-2</v>
      </c>
      <c r="G29" s="56">
        <v>7.2599999999999998E-2</v>
      </c>
    </row>
    <row r="30" spans="1:7" x14ac:dyDescent="0.25">
      <c r="A30" s="41" t="s">
        <v>352</v>
      </c>
      <c r="B30" s="18" t="s">
        <v>353</v>
      </c>
      <c r="C30" s="18" t="s">
        <v>271</v>
      </c>
      <c r="D30" s="7">
        <v>13500000</v>
      </c>
      <c r="E30" s="8">
        <v>13865.08</v>
      </c>
      <c r="F30" s="9">
        <v>9.7999999999999997E-3</v>
      </c>
      <c r="G30" s="56">
        <v>7.2599999999999998E-2</v>
      </c>
    </row>
    <row r="31" spans="1:7" x14ac:dyDescent="0.25">
      <c r="A31" s="41" t="s">
        <v>538</v>
      </c>
      <c r="B31" s="18" t="s">
        <v>539</v>
      </c>
      <c r="C31" s="18" t="s">
        <v>271</v>
      </c>
      <c r="D31" s="7">
        <v>12500000</v>
      </c>
      <c r="E31" s="8">
        <v>12561.9</v>
      </c>
      <c r="F31" s="9">
        <v>8.8999999999999999E-3</v>
      </c>
      <c r="G31" s="56">
        <v>7.2249999999999995E-2</v>
      </c>
    </row>
    <row r="32" spans="1:7" x14ac:dyDescent="0.25">
      <c r="A32" s="41" t="s">
        <v>540</v>
      </c>
      <c r="B32" s="18" t="s">
        <v>541</v>
      </c>
      <c r="C32" s="18" t="s">
        <v>271</v>
      </c>
      <c r="D32" s="7">
        <v>12500000</v>
      </c>
      <c r="E32" s="8">
        <v>12370.04</v>
      </c>
      <c r="F32" s="9">
        <v>8.8000000000000005E-3</v>
      </c>
      <c r="G32" s="56">
        <v>7.2575000000000001E-2</v>
      </c>
    </row>
    <row r="33" spans="1:7" x14ac:dyDescent="0.25">
      <c r="A33" s="41" t="s">
        <v>542</v>
      </c>
      <c r="B33" s="18" t="s">
        <v>543</v>
      </c>
      <c r="C33" s="18" t="s">
        <v>271</v>
      </c>
      <c r="D33" s="7">
        <v>11500000</v>
      </c>
      <c r="E33" s="8">
        <v>11295.02</v>
      </c>
      <c r="F33" s="9">
        <v>8.0000000000000002E-3</v>
      </c>
      <c r="G33" s="56">
        <v>7.2499999999999995E-2</v>
      </c>
    </row>
    <row r="34" spans="1:7" x14ac:dyDescent="0.25">
      <c r="A34" s="41" t="s">
        <v>476</v>
      </c>
      <c r="B34" s="18" t="s">
        <v>477</v>
      </c>
      <c r="C34" s="18" t="s">
        <v>271</v>
      </c>
      <c r="D34" s="7">
        <v>9500000</v>
      </c>
      <c r="E34" s="8">
        <v>9893.2000000000007</v>
      </c>
      <c r="F34" s="9">
        <v>7.0000000000000001E-3</v>
      </c>
      <c r="G34" s="56">
        <v>7.22E-2</v>
      </c>
    </row>
    <row r="35" spans="1:7" x14ac:dyDescent="0.25">
      <c r="A35" s="41" t="s">
        <v>544</v>
      </c>
      <c r="B35" s="18" t="s">
        <v>545</v>
      </c>
      <c r="C35" s="18" t="s">
        <v>271</v>
      </c>
      <c r="D35" s="7">
        <v>7000000</v>
      </c>
      <c r="E35" s="8">
        <v>7152.23</v>
      </c>
      <c r="F35" s="9">
        <v>5.1000000000000004E-3</v>
      </c>
      <c r="G35" s="56">
        <v>7.2575000000000001E-2</v>
      </c>
    </row>
    <row r="36" spans="1:7" x14ac:dyDescent="0.25">
      <c r="A36" s="41" t="s">
        <v>546</v>
      </c>
      <c r="B36" s="18" t="s">
        <v>547</v>
      </c>
      <c r="C36" s="18" t="s">
        <v>271</v>
      </c>
      <c r="D36" s="7">
        <v>6000000</v>
      </c>
      <c r="E36" s="8">
        <v>6429.88</v>
      </c>
      <c r="F36" s="9">
        <v>4.5999999999999999E-3</v>
      </c>
      <c r="G36" s="56">
        <v>7.2575000000000001E-2</v>
      </c>
    </row>
    <row r="37" spans="1:7" x14ac:dyDescent="0.25">
      <c r="A37" s="41" t="s">
        <v>548</v>
      </c>
      <c r="B37" s="18" t="s">
        <v>549</v>
      </c>
      <c r="C37" s="18" t="s">
        <v>271</v>
      </c>
      <c r="D37" s="7">
        <v>6000000</v>
      </c>
      <c r="E37" s="8">
        <v>6139.15</v>
      </c>
      <c r="F37" s="9">
        <v>4.4000000000000003E-3</v>
      </c>
      <c r="G37" s="56">
        <v>7.2599999999999998E-2</v>
      </c>
    </row>
    <row r="38" spans="1:7" x14ac:dyDescent="0.25">
      <c r="A38" s="41" t="s">
        <v>550</v>
      </c>
      <c r="B38" s="18" t="s">
        <v>551</v>
      </c>
      <c r="C38" s="18" t="s">
        <v>271</v>
      </c>
      <c r="D38" s="7">
        <v>3300000</v>
      </c>
      <c r="E38" s="8">
        <v>3475.36</v>
      </c>
      <c r="F38" s="9">
        <v>2.5000000000000001E-3</v>
      </c>
      <c r="G38" s="56">
        <v>7.22E-2</v>
      </c>
    </row>
    <row r="39" spans="1:7" x14ac:dyDescent="0.25">
      <c r="A39" s="41" t="s">
        <v>552</v>
      </c>
      <c r="B39" s="18" t="s">
        <v>553</v>
      </c>
      <c r="C39" s="18" t="s">
        <v>271</v>
      </c>
      <c r="D39" s="7">
        <v>3500000</v>
      </c>
      <c r="E39" s="8">
        <v>3383.82</v>
      </c>
      <c r="F39" s="9">
        <v>2.3999999999999998E-3</v>
      </c>
      <c r="G39" s="56">
        <v>7.0898000000000003E-2</v>
      </c>
    </row>
    <row r="40" spans="1:7" x14ac:dyDescent="0.25">
      <c r="A40" s="41" t="s">
        <v>554</v>
      </c>
      <c r="B40" s="18" t="s">
        <v>555</v>
      </c>
      <c r="C40" s="18" t="s">
        <v>271</v>
      </c>
      <c r="D40" s="7">
        <v>3000000</v>
      </c>
      <c r="E40" s="8">
        <v>3166.67</v>
      </c>
      <c r="F40" s="9">
        <v>2.2000000000000001E-3</v>
      </c>
      <c r="G40" s="56">
        <v>7.1725999999999998E-2</v>
      </c>
    </row>
    <row r="41" spans="1:7" x14ac:dyDescent="0.25">
      <c r="A41" s="41" t="s">
        <v>556</v>
      </c>
      <c r="B41" s="18" t="s">
        <v>557</v>
      </c>
      <c r="C41" s="18" t="s">
        <v>271</v>
      </c>
      <c r="D41" s="7">
        <v>2500000</v>
      </c>
      <c r="E41" s="8">
        <v>2599.5700000000002</v>
      </c>
      <c r="F41" s="9">
        <v>1.8E-3</v>
      </c>
      <c r="G41" s="56">
        <v>7.22E-2</v>
      </c>
    </row>
    <row r="42" spans="1:7" x14ac:dyDescent="0.25">
      <c r="A42" s="41" t="s">
        <v>354</v>
      </c>
      <c r="B42" s="18" t="s">
        <v>355</v>
      </c>
      <c r="C42" s="18" t="s">
        <v>271</v>
      </c>
      <c r="D42" s="7">
        <v>2500000</v>
      </c>
      <c r="E42" s="8">
        <v>2566.08</v>
      </c>
      <c r="F42" s="9">
        <v>1.8E-3</v>
      </c>
      <c r="G42" s="56">
        <v>7.2575000000000001E-2</v>
      </c>
    </row>
    <row r="43" spans="1:7" x14ac:dyDescent="0.25">
      <c r="A43" s="41" t="s">
        <v>558</v>
      </c>
      <c r="B43" s="18" t="s">
        <v>559</v>
      </c>
      <c r="C43" s="18" t="s">
        <v>271</v>
      </c>
      <c r="D43" s="7">
        <v>2500000</v>
      </c>
      <c r="E43" s="8">
        <v>2547.5500000000002</v>
      </c>
      <c r="F43" s="9">
        <v>1.8E-3</v>
      </c>
      <c r="G43" s="56">
        <v>7.2575000000000001E-2</v>
      </c>
    </row>
    <row r="44" spans="1:7" x14ac:dyDescent="0.25">
      <c r="A44" s="41" t="s">
        <v>560</v>
      </c>
      <c r="B44" s="18" t="s">
        <v>561</v>
      </c>
      <c r="C44" s="18" t="s">
        <v>271</v>
      </c>
      <c r="D44" s="7">
        <v>2000000</v>
      </c>
      <c r="E44" s="8">
        <v>2011.5</v>
      </c>
      <c r="F44" s="9">
        <v>1.4E-3</v>
      </c>
      <c r="G44" s="56">
        <v>7.2575000000000001E-2</v>
      </c>
    </row>
    <row r="45" spans="1:7" x14ac:dyDescent="0.25">
      <c r="A45" s="41" t="s">
        <v>562</v>
      </c>
      <c r="B45" s="18" t="s">
        <v>563</v>
      </c>
      <c r="C45" s="18" t="s">
        <v>271</v>
      </c>
      <c r="D45" s="7">
        <v>1500000</v>
      </c>
      <c r="E45" s="8">
        <v>1627.54</v>
      </c>
      <c r="F45" s="9">
        <v>1.1999999999999999E-3</v>
      </c>
      <c r="G45" s="56">
        <v>7.2249999999999995E-2</v>
      </c>
    </row>
    <row r="46" spans="1:7" x14ac:dyDescent="0.25">
      <c r="A46" s="41" t="s">
        <v>564</v>
      </c>
      <c r="B46" s="18" t="s">
        <v>565</v>
      </c>
      <c r="C46" s="18" t="s">
        <v>271</v>
      </c>
      <c r="D46" s="7">
        <v>1500000</v>
      </c>
      <c r="E46" s="8">
        <v>1536.21</v>
      </c>
      <c r="F46" s="9">
        <v>1.1000000000000001E-3</v>
      </c>
      <c r="G46" s="56">
        <v>7.2575000000000001E-2</v>
      </c>
    </row>
    <row r="47" spans="1:7" x14ac:dyDescent="0.25">
      <c r="A47" s="41" t="s">
        <v>466</v>
      </c>
      <c r="B47" s="18" t="s">
        <v>467</v>
      </c>
      <c r="C47" s="18" t="s">
        <v>271</v>
      </c>
      <c r="D47" s="7">
        <v>1000000</v>
      </c>
      <c r="E47" s="8">
        <v>1083.3</v>
      </c>
      <c r="F47" s="9">
        <v>8.0000000000000004E-4</v>
      </c>
      <c r="G47" s="56">
        <v>7.2249999999999995E-2</v>
      </c>
    </row>
    <row r="48" spans="1:7" x14ac:dyDescent="0.25">
      <c r="A48" s="41" t="s">
        <v>566</v>
      </c>
      <c r="B48" s="18" t="s">
        <v>567</v>
      </c>
      <c r="C48" s="18" t="s">
        <v>271</v>
      </c>
      <c r="D48" s="7">
        <v>1000000</v>
      </c>
      <c r="E48" s="8">
        <v>1052.56</v>
      </c>
      <c r="F48" s="9">
        <v>6.9999999999999999E-4</v>
      </c>
      <c r="G48" s="56">
        <v>7.22E-2</v>
      </c>
    </row>
    <row r="49" spans="1:7" x14ac:dyDescent="0.25">
      <c r="A49" s="41" t="s">
        <v>464</v>
      </c>
      <c r="B49" s="18" t="s">
        <v>465</v>
      </c>
      <c r="C49" s="18" t="s">
        <v>271</v>
      </c>
      <c r="D49" s="7">
        <v>1000000</v>
      </c>
      <c r="E49" s="8">
        <v>1039.93</v>
      </c>
      <c r="F49" s="9">
        <v>6.9999999999999999E-4</v>
      </c>
      <c r="G49" s="56">
        <v>7.22E-2</v>
      </c>
    </row>
    <row r="50" spans="1:7" x14ac:dyDescent="0.25">
      <c r="A50" s="41" t="s">
        <v>568</v>
      </c>
      <c r="B50" s="18" t="s">
        <v>569</v>
      </c>
      <c r="C50" s="18" t="s">
        <v>271</v>
      </c>
      <c r="D50" s="7">
        <v>1000000</v>
      </c>
      <c r="E50" s="8">
        <v>1036.7</v>
      </c>
      <c r="F50" s="9">
        <v>6.9999999999999999E-4</v>
      </c>
      <c r="G50" s="56">
        <v>7.2876999999999997E-2</v>
      </c>
    </row>
    <row r="51" spans="1:7" x14ac:dyDescent="0.25">
      <c r="A51" s="41" t="s">
        <v>570</v>
      </c>
      <c r="B51" s="18" t="s">
        <v>571</v>
      </c>
      <c r="C51" s="18" t="s">
        <v>271</v>
      </c>
      <c r="D51" s="7">
        <v>1000000</v>
      </c>
      <c r="E51" s="8">
        <v>1006.24</v>
      </c>
      <c r="F51" s="9">
        <v>6.9999999999999999E-4</v>
      </c>
      <c r="G51" s="56">
        <v>7.2474999999999998E-2</v>
      </c>
    </row>
    <row r="52" spans="1:7" x14ac:dyDescent="0.25">
      <c r="A52" s="41" t="s">
        <v>572</v>
      </c>
      <c r="B52" s="18" t="s">
        <v>573</v>
      </c>
      <c r="C52" s="18" t="s">
        <v>271</v>
      </c>
      <c r="D52" s="7">
        <v>1000000</v>
      </c>
      <c r="E52" s="8">
        <v>986.22</v>
      </c>
      <c r="F52" s="9">
        <v>6.9999999999999999E-4</v>
      </c>
      <c r="G52" s="56">
        <v>7.2693999999999995E-2</v>
      </c>
    </row>
    <row r="53" spans="1:7" x14ac:dyDescent="0.25">
      <c r="A53" s="41" t="s">
        <v>574</v>
      </c>
      <c r="B53" s="18" t="s">
        <v>575</v>
      </c>
      <c r="C53" s="18" t="s">
        <v>271</v>
      </c>
      <c r="D53" s="7">
        <v>500000</v>
      </c>
      <c r="E53" s="8">
        <v>549.66999999999996</v>
      </c>
      <c r="F53" s="9">
        <v>4.0000000000000002E-4</v>
      </c>
      <c r="G53" s="56">
        <v>7.22E-2</v>
      </c>
    </row>
    <row r="54" spans="1:7" x14ac:dyDescent="0.25">
      <c r="A54" s="41" t="s">
        <v>576</v>
      </c>
      <c r="B54" s="18" t="s">
        <v>577</v>
      </c>
      <c r="C54" s="18" t="s">
        <v>378</v>
      </c>
      <c r="D54" s="7">
        <v>500000</v>
      </c>
      <c r="E54" s="8">
        <v>528.79999999999995</v>
      </c>
      <c r="F54" s="9">
        <v>4.0000000000000002E-4</v>
      </c>
      <c r="G54" s="56">
        <v>7.2346999999999995E-2</v>
      </c>
    </row>
    <row r="55" spans="1:7" x14ac:dyDescent="0.25">
      <c r="A55" s="41" t="s">
        <v>578</v>
      </c>
      <c r="B55" s="18" t="s">
        <v>579</v>
      </c>
      <c r="C55" s="18" t="s">
        <v>282</v>
      </c>
      <c r="D55" s="7">
        <v>500000</v>
      </c>
      <c r="E55" s="8">
        <v>523.69000000000005</v>
      </c>
      <c r="F55" s="9">
        <v>4.0000000000000002E-4</v>
      </c>
      <c r="G55" s="56">
        <v>7.2420999999999999E-2</v>
      </c>
    </row>
    <row r="56" spans="1:7" x14ac:dyDescent="0.25">
      <c r="A56" s="41" t="s">
        <v>460</v>
      </c>
      <c r="B56" s="18" t="s">
        <v>461</v>
      </c>
      <c r="C56" s="18" t="s">
        <v>271</v>
      </c>
      <c r="D56" s="7">
        <v>500000</v>
      </c>
      <c r="E56" s="8">
        <v>522.79</v>
      </c>
      <c r="F56" s="9">
        <v>4.0000000000000002E-4</v>
      </c>
      <c r="G56" s="56">
        <v>7.2474999999999998E-2</v>
      </c>
    </row>
    <row r="57" spans="1:7" x14ac:dyDescent="0.25">
      <c r="A57" s="41" t="s">
        <v>432</v>
      </c>
      <c r="B57" s="18" t="s">
        <v>433</v>
      </c>
      <c r="C57" s="18" t="s">
        <v>271</v>
      </c>
      <c r="D57" s="7">
        <v>500000</v>
      </c>
      <c r="E57" s="8">
        <v>520.23</v>
      </c>
      <c r="F57" s="9">
        <v>4.0000000000000002E-4</v>
      </c>
      <c r="G57" s="56">
        <v>7.1550000000000002E-2</v>
      </c>
    </row>
    <row r="58" spans="1:7" x14ac:dyDescent="0.25">
      <c r="A58" s="41" t="s">
        <v>492</v>
      </c>
      <c r="B58" s="18" t="s">
        <v>493</v>
      </c>
      <c r="C58" s="18" t="s">
        <v>271</v>
      </c>
      <c r="D58" s="7">
        <v>500000</v>
      </c>
      <c r="E58" s="8">
        <v>517.02</v>
      </c>
      <c r="F58" s="9">
        <v>4.0000000000000002E-4</v>
      </c>
      <c r="G58" s="56">
        <v>7.2099999999999997E-2</v>
      </c>
    </row>
    <row r="59" spans="1:7" x14ac:dyDescent="0.25">
      <c r="A59" s="41" t="s">
        <v>580</v>
      </c>
      <c r="B59" s="18" t="s">
        <v>581</v>
      </c>
      <c r="C59" s="18" t="s">
        <v>271</v>
      </c>
      <c r="D59" s="7">
        <v>500000</v>
      </c>
      <c r="E59" s="8">
        <v>514.71</v>
      </c>
      <c r="F59" s="9">
        <v>4.0000000000000002E-4</v>
      </c>
      <c r="G59" s="56">
        <v>7.2905999999999999E-2</v>
      </c>
    </row>
    <row r="60" spans="1:7" x14ac:dyDescent="0.25">
      <c r="A60" s="41" t="s">
        <v>582</v>
      </c>
      <c r="B60" s="18" t="s">
        <v>583</v>
      </c>
      <c r="C60" s="18" t="s">
        <v>268</v>
      </c>
      <c r="D60" s="7">
        <v>500000</v>
      </c>
      <c r="E60" s="8">
        <v>490.03</v>
      </c>
      <c r="F60" s="9">
        <v>2.9999999999999997E-4</v>
      </c>
      <c r="G60" s="56">
        <v>7.2349999999999998E-2</v>
      </c>
    </row>
    <row r="61" spans="1:7" x14ac:dyDescent="0.25">
      <c r="A61" s="41" t="s">
        <v>584</v>
      </c>
      <c r="B61" s="18" t="s">
        <v>585</v>
      </c>
      <c r="C61" s="18" t="s">
        <v>282</v>
      </c>
      <c r="D61" s="7">
        <v>500000</v>
      </c>
      <c r="E61" s="8">
        <v>487.88</v>
      </c>
      <c r="F61" s="9">
        <v>2.9999999999999997E-4</v>
      </c>
      <c r="G61" s="56">
        <v>7.2761000000000006E-2</v>
      </c>
    </row>
    <row r="62" spans="1:7" x14ac:dyDescent="0.25">
      <c r="A62" s="57" t="s">
        <v>130</v>
      </c>
      <c r="B62" s="19"/>
      <c r="C62" s="19"/>
      <c r="D62" s="10"/>
      <c r="E62" s="21">
        <v>1249934.1000000001</v>
      </c>
      <c r="F62" s="22">
        <v>0.88729999999999998</v>
      </c>
      <c r="G62" s="58"/>
    </row>
    <row r="63" spans="1:7" x14ac:dyDescent="0.25">
      <c r="A63" s="41"/>
      <c r="B63" s="18"/>
      <c r="C63" s="18"/>
      <c r="D63" s="7"/>
      <c r="E63" s="8"/>
      <c r="F63" s="9"/>
      <c r="G63" s="56"/>
    </row>
    <row r="64" spans="1:7" x14ac:dyDescent="0.25">
      <c r="A64" s="57" t="s">
        <v>131</v>
      </c>
      <c r="B64" s="18"/>
      <c r="C64" s="18"/>
      <c r="D64" s="7"/>
      <c r="E64" s="8"/>
      <c r="F64" s="9"/>
      <c r="G64" s="56"/>
    </row>
    <row r="65" spans="1:7" x14ac:dyDescent="0.25">
      <c r="A65" s="41" t="s">
        <v>586</v>
      </c>
      <c r="B65" s="18" t="s">
        <v>587</v>
      </c>
      <c r="C65" s="18" t="s">
        <v>134</v>
      </c>
      <c r="D65" s="7">
        <v>97500000</v>
      </c>
      <c r="E65" s="8">
        <v>100526.99</v>
      </c>
      <c r="F65" s="9">
        <v>7.1400000000000005E-2</v>
      </c>
      <c r="G65" s="56">
        <v>6.8029237024999994E-2</v>
      </c>
    </row>
    <row r="66" spans="1:7" x14ac:dyDescent="0.25">
      <c r="A66" s="41" t="s">
        <v>588</v>
      </c>
      <c r="B66" s="18" t="s">
        <v>589</v>
      </c>
      <c r="C66" s="18" t="s">
        <v>134</v>
      </c>
      <c r="D66" s="7">
        <v>15000000</v>
      </c>
      <c r="E66" s="8">
        <v>15327.45</v>
      </c>
      <c r="F66" s="9">
        <v>1.09E-2</v>
      </c>
      <c r="G66" s="56">
        <v>6.8031303936000001E-2</v>
      </c>
    </row>
    <row r="67" spans="1:7" x14ac:dyDescent="0.25">
      <c r="A67" s="57" t="s">
        <v>130</v>
      </c>
      <c r="B67" s="19"/>
      <c r="C67" s="19"/>
      <c r="D67" s="10"/>
      <c r="E67" s="21">
        <v>115854.44</v>
      </c>
      <c r="F67" s="22">
        <v>8.2299999999999998E-2</v>
      </c>
      <c r="G67" s="58"/>
    </row>
    <row r="68" spans="1:7" x14ac:dyDescent="0.25">
      <c r="A68" s="41"/>
      <c r="B68" s="18"/>
      <c r="C68" s="18"/>
      <c r="D68" s="7"/>
      <c r="E68" s="8"/>
      <c r="F68" s="9"/>
      <c r="G68" s="56"/>
    </row>
    <row r="69" spans="1:7" x14ac:dyDescent="0.25">
      <c r="A69" s="57" t="s">
        <v>140</v>
      </c>
      <c r="B69" s="18"/>
      <c r="C69" s="18"/>
      <c r="D69" s="7"/>
      <c r="E69" s="8"/>
      <c r="F69" s="9"/>
      <c r="G69" s="56"/>
    </row>
    <row r="70" spans="1:7" x14ac:dyDescent="0.25">
      <c r="A70" s="57" t="s">
        <v>130</v>
      </c>
      <c r="B70" s="18"/>
      <c r="C70" s="18"/>
      <c r="D70" s="7"/>
      <c r="E70" s="23" t="s">
        <v>127</v>
      </c>
      <c r="F70" s="24" t="s">
        <v>127</v>
      </c>
      <c r="G70" s="56"/>
    </row>
    <row r="71" spans="1:7" x14ac:dyDescent="0.25">
      <c r="A71" s="41"/>
      <c r="B71" s="18"/>
      <c r="C71" s="18"/>
      <c r="D71" s="7"/>
      <c r="E71" s="8"/>
      <c r="F71" s="9"/>
      <c r="G71" s="56"/>
    </row>
    <row r="72" spans="1:7" x14ac:dyDescent="0.25">
      <c r="A72" s="57" t="s">
        <v>141</v>
      </c>
      <c r="B72" s="18"/>
      <c r="C72" s="18"/>
      <c r="D72" s="7"/>
      <c r="E72" s="8"/>
      <c r="F72" s="9"/>
      <c r="G72" s="56"/>
    </row>
    <row r="73" spans="1:7" x14ac:dyDescent="0.25">
      <c r="A73" s="57" t="s">
        <v>130</v>
      </c>
      <c r="B73" s="18"/>
      <c r="C73" s="18"/>
      <c r="D73" s="7"/>
      <c r="E73" s="23" t="s">
        <v>127</v>
      </c>
      <c r="F73" s="24" t="s">
        <v>127</v>
      </c>
      <c r="G73" s="56"/>
    </row>
    <row r="74" spans="1:7" x14ac:dyDescent="0.25">
      <c r="A74" s="41"/>
      <c r="B74" s="18"/>
      <c r="C74" s="18"/>
      <c r="D74" s="7"/>
      <c r="E74" s="8"/>
      <c r="F74" s="9"/>
      <c r="G74" s="56"/>
    </row>
    <row r="75" spans="1:7" x14ac:dyDescent="0.25">
      <c r="A75" s="59" t="s">
        <v>142</v>
      </c>
      <c r="B75" s="38"/>
      <c r="C75" s="38"/>
      <c r="D75" s="39"/>
      <c r="E75" s="21">
        <v>1365788.54</v>
      </c>
      <c r="F75" s="22">
        <v>0.96960000000000002</v>
      </c>
      <c r="G75" s="58"/>
    </row>
    <row r="76" spans="1:7" x14ac:dyDescent="0.25">
      <c r="A76" s="41"/>
      <c r="B76" s="18"/>
      <c r="C76" s="18"/>
      <c r="D76" s="7"/>
      <c r="E76" s="8"/>
      <c r="F76" s="9"/>
      <c r="G76" s="56"/>
    </row>
    <row r="77" spans="1:7" x14ac:dyDescent="0.25">
      <c r="A77" s="41"/>
      <c r="B77" s="18"/>
      <c r="C77" s="18"/>
      <c r="D77" s="7"/>
      <c r="E77" s="8"/>
      <c r="F77" s="9"/>
      <c r="G77" s="56"/>
    </row>
    <row r="78" spans="1:7" x14ac:dyDescent="0.25">
      <c r="A78" s="57" t="s">
        <v>216</v>
      </c>
      <c r="B78" s="18"/>
      <c r="C78" s="18"/>
      <c r="D78" s="7"/>
      <c r="E78" s="8"/>
      <c r="F78" s="9"/>
      <c r="G78" s="56"/>
    </row>
    <row r="79" spans="1:7" x14ac:dyDescent="0.25">
      <c r="A79" s="41" t="s">
        <v>217</v>
      </c>
      <c r="B79" s="18"/>
      <c r="C79" s="18"/>
      <c r="D79" s="7"/>
      <c r="E79" s="8">
        <v>10207.14</v>
      </c>
      <c r="F79" s="9">
        <v>7.1999999999999998E-3</v>
      </c>
      <c r="G79" s="56">
        <v>6.6513000000000003E-2</v>
      </c>
    </row>
    <row r="80" spans="1:7" x14ac:dyDescent="0.25">
      <c r="A80" s="57" t="s">
        <v>130</v>
      </c>
      <c r="B80" s="19"/>
      <c r="C80" s="19"/>
      <c r="D80" s="10"/>
      <c r="E80" s="21">
        <v>10207.14</v>
      </c>
      <c r="F80" s="22">
        <v>7.1999999999999998E-3</v>
      </c>
      <c r="G80" s="58"/>
    </row>
    <row r="81" spans="1:7" x14ac:dyDescent="0.25">
      <c r="A81" s="41"/>
      <c r="B81" s="18"/>
      <c r="C81" s="18"/>
      <c r="D81" s="7"/>
      <c r="E81" s="8"/>
      <c r="F81" s="9"/>
      <c r="G81" s="56"/>
    </row>
    <row r="82" spans="1:7" x14ac:dyDescent="0.25">
      <c r="A82" s="59" t="s">
        <v>142</v>
      </c>
      <c r="B82" s="38"/>
      <c r="C82" s="38"/>
      <c r="D82" s="39"/>
      <c r="E82" s="21">
        <v>10207.14</v>
      </c>
      <c r="F82" s="22">
        <v>7.1999999999999998E-3</v>
      </c>
      <c r="G82" s="58"/>
    </row>
    <row r="83" spans="1:7" x14ac:dyDescent="0.25">
      <c r="A83" s="41" t="s">
        <v>218</v>
      </c>
      <c r="B83" s="18"/>
      <c r="C83" s="18"/>
      <c r="D83" s="7"/>
      <c r="E83" s="8">
        <v>36693.699915199999</v>
      </c>
      <c r="F83" s="9">
        <v>2.6046E-2</v>
      </c>
      <c r="G83" s="56"/>
    </row>
    <row r="84" spans="1:7" x14ac:dyDescent="0.25">
      <c r="A84" s="41" t="s">
        <v>219</v>
      </c>
      <c r="B84" s="18"/>
      <c r="C84" s="18"/>
      <c r="D84" s="7"/>
      <c r="E84" s="12">
        <v>-3908.8699151999999</v>
      </c>
      <c r="F84" s="13">
        <v>-2.846E-3</v>
      </c>
      <c r="G84" s="56">
        <v>6.6513000000000003E-2</v>
      </c>
    </row>
    <row r="85" spans="1:7" x14ac:dyDescent="0.25">
      <c r="A85" s="60" t="s">
        <v>220</v>
      </c>
      <c r="B85" s="20"/>
      <c r="C85" s="20"/>
      <c r="D85" s="14"/>
      <c r="E85" s="15">
        <v>1408780.51</v>
      </c>
      <c r="F85" s="16">
        <v>1</v>
      </c>
      <c r="G85" s="61"/>
    </row>
    <row r="86" spans="1:7" x14ac:dyDescent="0.25">
      <c r="A86" s="42"/>
      <c r="G86" s="48"/>
    </row>
    <row r="87" spans="1:7" x14ac:dyDescent="0.25">
      <c r="A87" s="62" t="s">
        <v>222</v>
      </c>
      <c r="G87" s="48"/>
    </row>
    <row r="88" spans="1:7" x14ac:dyDescent="0.25">
      <c r="A88" s="42"/>
      <c r="G88" s="48"/>
    </row>
    <row r="89" spans="1:7" x14ac:dyDescent="0.25">
      <c r="A89" t="s">
        <v>223</v>
      </c>
      <c r="G89" s="48"/>
    </row>
    <row r="90" spans="1:7" ht="30" customHeight="1" x14ac:dyDescent="0.25">
      <c r="A90" s="75" t="s">
        <v>224</v>
      </c>
      <c r="B90" s="76" t="s">
        <v>590</v>
      </c>
      <c r="G90" s="48"/>
    </row>
    <row r="91" spans="1:7" x14ac:dyDescent="0.25">
      <c r="A91" s="75" t="s">
        <v>226</v>
      </c>
      <c r="B91" s="76" t="s">
        <v>347</v>
      </c>
      <c r="G91" s="48"/>
    </row>
    <row r="92" spans="1:7" x14ac:dyDescent="0.25">
      <c r="A92" s="75"/>
      <c r="B92" s="75"/>
      <c r="G92" s="48"/>
    </row>
    <row r="93" spans="1:7" x14ac:dyDescent="0.25">
      <c r="A93" s="75" t="s">
        <v>228</v>
      </c>
      <c r="B93" s="77">
        <v>7.1737895968730534</v>
      </c>
      <c r="G93" s="48"/>
    </row>
    <row r="94" spans="1:7" x14ac:dyDescent="0.25">
      <c r="A94" s="75"/>
      <c r="B94" s="75"/>
      <c r="G94" s="48"/>
    </row>
    <row r="95" spans="1:7" x14ac:dyDescent="0.25">
      <c r="A95" s="75" t="s">
        <v>229</v>
      </c>
      <c r="B95" s="78">
        <v>5.1715</v>
      </c>
      <c r="G95" s="48"/>
    </row>
    <row r="96" spans="1:7" x14ac:dyDescent="0.25">
      <c r="A96" s="75" t="s">
        <v>230</v>
      </c>
      <c r="B96" s="78">
        <v>6.3087168397917228</v>
      </c>
      <c r="G96" s="48"/>
    </row>
    <row r="97" spans="1:7" x14ac:dyDescent="0.25">
      <c r="A97" s="75"/>
      <c r="B97" s="75"/>
      <c r="G97" s="48"/>
    </row>
    <row r="98" spans="1:7" x14ac:dyDescent="0.25">
      <c r="A98" s="75" t="s">
        <v>231</v>
      </c>
      <c r="B98" s="79">
        <v>45565</v>
      </c>
      <c r="G98" s="48"/>
    </row>
    <row r="99" spans="1:7" x14ac:dyDescent="0.25">
      <c r="A99" s="42"/>
      <c r="G99" s="48"/>
    </row>
    <row r="100" spans="1:7" x14ac:dyDescent="0.25">
      <c r="A100" s="62" t="s">
        <v>232</v>
      </c>
      <c r="G100" s="48"/>
    </row>
    <row r="101" spans="1:7" x14ac:dyDescent="0.25">
      <c r="A101" s="43" t="s">
        <v>233</v>
      </c>
      <c r="B101" s="3" t="s">
        <v>127</v>
      </c>
      <c r="G101" s="48"/>
    </row>
    <row r="102" spans="1:7" x14ac:dyDescent="0.25">
      <c r="A102" s="42" t="s">
        <v>234</v>
      </c>
      <c r="G102" s="48"/>
    </row>
    <row r="103" spans="1:7" x14ac:dyDescent="0.25">
      <c r="A103" s="42" t="s">
        <v>348</v>
      </c>
      <c r="B103" t="s">
        <v>236</v>
      </c>
      <c r="C103" t="s">
        <v>236</v>
      </c>
      <c r="G103" s="48"/>
    </row>
    <row r="104" spans="1:7" x14ac:dyDescent="0.25">
      <c r="A104" s="42"/>
      <c r="B104" s="63">
        <v>45382</v>
      </c>
      <c r="C104" s="63">
        <v>45565</v>
      </c>
      <c r="G104" s="48"/>
    </row>
    <row r="105" spans="1:7" x14ac:dyDescent="0.25">
      <c r="A105" s="42" t="s">
        <v>349</v>
      </c>
      <c r="B105">
        <v>1212.2253000000001</v>
      </c>
      <c r="C105">
        <v>1271.2804000000001</v>
      </c>
      <c r="E105" s="2"/>
      <c r="G105" s="64"/>
    </row>
    <row r="106" spans="1:7" x14ac:dyDescent="0.25">
      <c r="A106" s="42"/>
      <c r="E106" s="2"/>
      <c r="G106" s="64"/>
    </row>
    <row r="107" spans="1:7" x14ac:dyDescent="0.25">
      <c r="A107" s="42" t="s">
        <v>251</v>
      </c>
      <c r="B107" s="3" t="s">
        <v>127</v>
      </c>
      <c r="G107" s="48"/>
    </row>
    <row r="108" spans="1:7" x14ac:dyDescent="0.25">
      <c r="A108" s="42" t="s">
        <v>252</v>
      </c>
      <c r="B108" s="3" t="s">
        <v>127</v>
      </c>
      <c r="G108" s="48"/>
    </row>
    <row r="109" spans="1:7" x14ac:dyDescent="0.25">
      <c r="A109" s="43" t="s">
        <v>253</v>
      </c>
      <c r="B109" s="3" t="s">
        <v>127</v>
      </c>
      <c r="G109" s="48"/>
    </row>
    <row r="110" spans="1:7" x14ac:dyDescent="0.25">
      <c r="A110" s="43" t="s">
        <v>254</v>
      </c>
      <c r="B110" s="3" t="s">
        <v>127</v>
      </c>
      <c r="G110" s="48"/>
    </row>
    <row r="111" spans="1:7" x14ac:dyDescent="0.25">
      <c r="A111" s="42" t="s">
        <v>255</v>
      </c>
      <c r="B111" s="65">
        <f>B96</f>
        <v>6.3087168397917228</v>
      </c>
      <c r="G111" s="48"/>
    </row>
    <row r="112" spans="1:7" ht="30" customHeight="1" x14ac:dyDescent="0.25">
      <c r="A112" s="43" t="s">
        <v>256</v>
      </c>
      <c r="B112" s="3" t="s">
        <v>127</v>
      </c>
      <c r="G112" s="48"/>
    </row>
    <row r="113" spans="1:7" ht="30" customHeight="1" x14ac:dyDescent="0.25">
      <c r="A113" s="43" t="s">
        <v>257</v>
      </c>
      <c r="B113" s="3" t="s">
        <v>127</v>
      </c>
      <c r="G113" s="48"/>
    </row>
    <row r="114" spans="1:7" ht="30" customHeight="1" x14ac:dyDescent="0.25">
      <c r="A114" s="43" t="s">
        <v>258</v>
      </c>
      <c r="B114" s="40">
        <v>456191.48023039999</v>
      </c>
      <c r="G114" s="48"/>
    </row>
    <row r="115" spans="1:7" x14ac:dyDescent="0.25">
      <c r="A115" s="42" t="s">
        <v>259</v>
      </c>
      <c r="B115" s="3" t="s">
        <v>127</v>
      </c>
      <c r="G115" s="48"/>
    </row>
    <row r="116" spans="1:7" ht="15.75" customHeight="1" thickBot="1" x14ac:dyDescent="0.3">
      <c r="A116" s="66" t="s">
        <v>260</v>
      </c>
      <c r="B116" s="67" t="s">
        <v>127</v>
      </c>
      <c r="C116" s="68"/>
      <c r="D116" s="68"/>
      <c r="E116" s="68"/>
      <c r="F116" s="68"/>
      <c r="G116" s="69"/>
    </row>
    <row r="118" spans="1:7" ht="69.95" customHeight="1" x14ac:dyDescent="0.25">
      <c r="A118" s="128" t="s">
        <v>261</v>
      </c>
      <c r="B118" s="128" t="s">
        <v>262</v>
      </c>
      <c r="C118" s="128" t="s">
        <v>5</v>
      </c>
      <c r="D118" s="128" t="s">
        <v>6</v>
      </c>
    </row>
    <row r="119" spans="1:7" ht="69.95" customHeight="1" x14ac:dyDescent="0.25">
      <c r="A119" s="128" t="s">
        <v>590</v>
      </c>
      <c r="B119" s="128"/>
      <c r="C119" s="128" t="s">
        <v>16</v>
      </c>
      <c r="D11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7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2961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2962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2963</v>
      </c>
      <c r="B9" s="18"/>
      <c r="C9" s="18"/>
      <c r="D9" s="7"/>
      <c r="E9" s="8"/>
      <c r="F9" s="9"/>
      <c r="G9" s="56"/>
    </row>
    <row r="10" spans="1:8" x14ac:dyDescent="0.25">
      <c r="A10" s="57" t="s">
        <v>2964</v>
      </c>
      <c r="B10" s="19"/>
      <c r="C10" s="19"/>
      <c r="D10" s="10"/>
      <c r="E10" s="28"/>
      <c r="F10" s="11"/>
      <c r="G10" s="58"/>
    </row>
    <row r="11" spans="1:8" x14ac:dyDescent="0.25">
      <c r="A11" s="41" t="s">
        <v>2965</v>
      </c>
      <c r="B11" s="18" t="s">
        <v>2966</v>
      </c>
      <c r="C11" s="18"/>
      <c r="D11" s="7">
        <v>48805.118999999999</v>
      </c>
      <c r="E11" s="8">
        <v>8235.9</v>
      </c>
      <c r="F11" s="9">
        <v>0.94989999999999997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8235.9</v>
      </c>
      <c r="F12" s="22">
        <v>0.94989999999999997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8235.9</v>
      </c>
      <c r="F14" s="22">
        <v>0.94989999999999997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442.92</v>
      </c>
      <c r="F17" s="9">
        <v>5.11E-2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442.92</v>
      </c>
      <c r="F18" s="22">
        <v>5.11E-2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442.92</v>
      </c>
      <c r="F20" s="22">
        <v>5.11E-2</v>
      </c>
      <c r="G20" s="58"/>
    </row>
    <row r="21" spans="1:7" x14ac:dyDescent="0.25">
      <c r="A21" s="41" t="s">
        <v>218</v>
      </c>
      <c r="B21" s="18"/>
      <c r="C21" s="18"/>
      <c r="D21" s="7"/>
      <c r="E21" s="8">
        <v>8.0712000000000006E-2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12">
        <v>-8.4707120000000007</v>
      </c>
      <c r="F22" s="13">
        <v>-1.0089999999999999E-3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8670.43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42"/>
      <c r="G26" s="48"/>
    </row>
    <row r="27" spans="1:7" x14ac:dyDescent="0.25">
      <c r="A27" s="62" t="s">
        <v>232</v>
      </c>
      <c r="G27" s="48"/>
    </row>
    <row r="28" spans="1:7" x14ac:dyDescent="0.25">
      <c r="A28" s="43" t="s">
        <v>233</v>
      </c>
      <c r="B28" s="3" t="s">
        <v>127</v>
      </c>
      <c r="G28" s="48"/>
    </row>
    <row r="29" spans="1:7" x14ac:dyDescent="0.25">
      <c r="A29" s="42" t="s">
        <v>234</v>
      </c>
      <c r="G29" s="48"/>
    </row>
    <row r="30" spans="1:7" x14ac:dyDescent="0.25">
      <c r="A30" s="42" t="s">
        <v>235</v>
      </c>
      <c r="B30" s="3" t="s">
        <v>236</v>
      </c>
      <c r="C30" s="3" t="s">
        <v>236</v>
      </c>
      <c r="G30" s="48"/>
    </row>
    <row r="31" spans="1:7" x14ac:dyDescent="0.25">
      <c r="A31" s="42"/>
      <c r="B31" s="63">
        <v>45382</v>
      </c>
      <c r="C31" s="63">
        <v>45565</v>
      </c>
      <c r="G31" s="48"/>
    </row>
    <row r="32" spans="1:7" x14ac:dyDescent="0.25">
      <c r="A32" s="42" t="s">
        <v>240</v>
      </c>
      <c r="B32">
        <v>27.184000000000001</v>
      </c>
      <c r="C32">
        <v>32.118000000000002</v>
      </c>
      <c r="E32" s="2"/>
      <c r="G32" s="64"/>
    </row>
    <row r="33" spans="1:7" x14ac:dyDescent="0.25">
      <c r="A33" s="42" t="s">
        <v>709</v>
      </c>
      <c r="B33">
        <v>24.577999999999999</v>
      </c>
      <c r="C33">
        <v>28.937000000000001</v>
      </c>
      <c r="E33" s="2"/>
      <c r="G33" s="64"/>
    </row>
    <row r="34" spans="1:7" x14ac:dyDescent="0.25">
      <c r="A34" s="42"/>
      <c r="E34" s="2"/>
      <c r="G34" s="64"/>
    </row>
    <row r="35" spans="1:7" x14ac:dyDescent="0.25">
      <c r="A35" s="42" t="s">
        <v>251</v>
      </c>
      <c r="B35" s="3" t="s">
        <v>127</v>
      </c>
      <c r="G35" s="48"/>
    </row>
    <row r="36" spans="1:7" x14ac:dyDescent="0.25">
      <c r="A36" s="42" t="s">
        <v>252</v>
      </c>
      <c r="B36" s="3" t="s">
        <v>127</v>
      </c>
      <c r="G36" s="48"/>
    </row>
    <row r="37" spans="1:7" ht="30" customHeight="1" x14ac:dyDescent="0.25">
      <c r="A37" s="43" t="s">
        <v>253</v>
      </c>
      <c r="B37" s="3" t="s">
        <v>127</v>
      </c>
      <c r="G37" s="48"/>
    </row>
    <row r="38" spans="1:7" ht="30" customHeight="1" x14ac:dyDescent="0.25">
      <c r="A38" s="43" t="s">
        <v>254</v>
      </c>
      <c r="B38" s="65">
        <v>8235.8952255999993</v>
      </c>
      <c r="G38" s="48"/>
    </row>
    <row r="39" spans="1:7" ht="30" customHeight="1" x14ac:dyDescent="0.25">
      <c r="A39" s="43" t="s">
        <v>2828</v>
      </c>
      <c r="B39" s="3" t="s">
        <v>127</v>
      </c>
      <c r="G39" s="48"/>
    </row>
    <row r="40" spans="1:7" ht="30" customHeight="1" x14ac:dyDescent="0.25">
      <c r="A40" s="43" t="s">
        <v>2829</v>
      </c>
      <c r="B40" s="3" t="s">
        <v>127</v>
      </c>
      <c r="G40" s="48"/>
    </row>
    <row r="41" spans="1:7" ht="30" customHeight="1" x14ac:dyDescent="0.25">
      <c r="A41" s="43" t="s">
        <v>2967</v>
      </c>
      <c r="B41" s="3" t="s">
        <v>127</v>
      </c>
      <c r="G41" s="48"/>
    </row>
    <row r="42" spans="1:7" ht="30" customHeight="1" x14ac:dyDescent="0.25">
      <c r="A42" s="43" t="s">
        <v>258</v>
      </c>
      <c r="B42" s="3" t="s">
        <v>127</v>
      </c>
      <c r="G42" s="48"/>
    </row>
    <row r="43" spans="1:7" x14ac:dyDescent="0.25">
      <c r="A43" s="42" t="s">
        <v>259</v>
      </c>
      <c r="B43" s="3" t="s">
        <v>127</v>
      </c>
      <c r="G43" s="48"/>
    </row>
    <row r="44" spans="1:7" ht="5.45" customHeight="1" thickBot="1" x14ac:dyDescent="0.3">
      <c r="A44" s="66"/>
      <c r="B44" s="67"/>
      <c r="C44" s="68"/>
      <c r="D44" s="68"/>
      <c r="E44" s="68"/>
      <c r="F44" s="68"/>
      <c r="G44" s="69"/>
    </row>
    <row r="46" spans="1:7" ht="69.95" customHeight="1" x14ac:dyDescent="0.25">
      <c r="A46" s="128" t="s">
        <v>261</v>
      </c>
      <c r="B46" s="128" t="s">
        <v>262</v>
      </c>
      <c r="C46" s="128" t="s">
        <v>5</v>
      </c>
      <c r="D46" s="128" t="s">
        <v>6</v>
      </c>
    </row>
    <row r="47" spans="1:7" ht="69.95" customHeight="1" x14ac:dyDescent="0.25">
      <c r="A47" s="128" t="s">
        <v>2968</v>
      </c>
      <c r="B47" s="128"/>
      <c r="C47" s="128" t="s">
        <v>99</v>
      </c>
      <c r="D47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7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2969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2970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2963</v>
      </c>
      <c r="B9" s="18"/>
      <c r="C9" s="18"/>
      <c r="D9" s="7"/>
      <c r="E9" s="8"/>
      <c r="F9" s="9"/>
      <c r="G9" s="56"/>
    </row>
    <row r="10" spans="1:8" x14ac:dyDescent="0.25">
      <c r="A10" s="57" t="s">
        <v>2964</v>
      </c>
      <c r="B10" s="19"/>
      <c r="C10" s="19"/>
      <c r="D10" s="10"/>
      <c r="E10" s="28"/>
      <c r="F10" s="11"/>
      <c r="G10" s="58"/>
    </row>
    <row r="11" spans="1:8" x14ac:dyDescent="0.25">
      <c r="A11" s="42" t="s">
        <v>2971</v>
      </c>
      <c r="B11" s="18" t="s">
        <v>2972</v>
      </c>
      <c r="C11" s="18"/>
      <c r="D11" s="7">
        <v>1087400.5379999999</v>
      </c>
      <c r="E11" s="8">
        <v>143802.04999999999</v>
      </c>
      <c r="F11" s="9">
        <v>0.97550000000000003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143802.04999999999</v>
      </c>
      <c r="F12" s="22">
        <v>0.97550000000000003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143802.04999999999</v>
      </c>
      <c r="F14" s="22">
        <v>0.97550000000000003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4615.16</v>
      </c>
      <c r="F17" s="9">
        <v>3.1300000000000001E-2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4615.16</v>
      </c>
      <c r="F18" s="22">
        <v>3.1300000000000001E-2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4615.16</v>
      </c>
      <c r="F20" s="22">
        <v>3.1300000000000001E-2</v>
      </c>
      <c r="G20" s="58"/>
    </row>
    <row r="21" spans="1:7" x14ac:dyDescent="0.25">
      <c r="A21" s="41" t="s">
        <v>218</v>
      </c>
      <c r="B21" s="18"/>
      <c r="C21" s="18"/>
      <c r="D21" s="7"/>
      <c r="E21" s="8">
        <v>0.84100839999999999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12">
        <v>-1008.3310084</v>
      </c>
      <c r="F22" s="13">
        <v>-6.8050000000000003E-3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147409.72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42"/>
      <c r="G26" s="48"/>
    </row>
    <row r="27" spans="1:7" x14ac:dyDescent="0.25">
      <c r="A27" s="62" t="s">
        <v>232</v>
      </c>
      <c r="G27" s="48"/>
    </row>
    <row r="28" spans="1:7" x14ac:dyDescent="0.25">
      <c r="A28" s="43" t="s">
        <v>233</v>
      </c>
      <c r="B28" s="3" t="s">
        <v>127</v>
      </c>
      <c r="G28" s="48"/>
    </row>
    <row r="29" spans="1:7" x14ac:dyDescent="0.25">
      <c r="A29" s="42" t="s">
        <v>234</v>
      </c>
      <c r="G29" s="48"/>
    </row>
    <row r="30" spans="1:7" x14ac:dyDescent="0.25">
      <c r="A30" s="42" t="s">
        <v>235</v>
      </c>
      <c r="B30" s="3" t="s">
        <v>236</v>
      </c>
      <c r="C30" s="3" t="s">
        <v>236</v>
      </c>
      <c r="G30" s="48"/>
    </row>
    <row r="31" spans="1:7" x14ac:dyDescent="0.25">
      <c r="A31" s="42"/>
      <c r="B31" s="63">
        <v>45382</v>
      </c>
      <c r="C31" s="63">
        <v>45565</v>
      </c>
      <c r="G31" s="48"/>
    </row>
    <row r="32" spans="1:7" x14ac:dyDescent="0.25">
      <c r="A32" s="42" t="s">
        <v>240</v>
      </c>
      <c r="B32">
        <v>36.514000000000003</v>
      </c>
      <c r="C32">
        <v>44.283999999999999</v>
      </c>
      <c r="E32" s="2"/>
      <c r="G32" s="64"/>
    </row>
    <row r="33" spans="1:7" x14ac:dyDescent="0.25">
      <c r="A33" s="42" t="s">
        <v>709</v>
      </c>
      <c r="B33">
        <v>32.877000000000002</v>
      </c>
      <c r="C33">
        <v>39.689</v>
      </c>
      <c r="E33" s="2"/>
      <c r="G33" s="64"/>
    </row>
    <row r="34" spans="1:7" x14ac:dyDescent="0.25">
      <c r="A34" s="42"/>
      <c r="E34" s="2"/>
      <c r="G34" s="64"/>
    </row>
    <row r="35" spans="1:7" x14ac:dyDescent="0.25">
      <c r="A35" s="42" t="s">
        <v>251</v>
      </c>
      <c r="B35" s="3" t="s">
        <v>127</v>
      </c>
      <c r="G35" s="48"/>
    </row>
    <row r="36" spans="1:7" x14ac:dyDescent="0.25">
      <c r="A36" s="42" t="s">
        <v>252</v>
      </c>
      <c r="B36" s="3" t="s">
        <v>127</v>
      </c>
      <c r="G36" s="48"/>
    </row>
    <row r="37" spans="1:7" ht="30" customHeight="1" x14ac:dyDescent="0.25">
      <c r="A37" s="43" t="s">
        <v>253</v>
      </c>
      <c r="B37" s="3" t="s">
        <v>127</v>
      </c>
      <c r="G37" s="48"/>
    </row>
    <row r="38" spans="1:7" ht="30" customHeight="1" x14ac:dyDescent="0.25">
      <c r="A38" s="43" t="s">
        <v>254</v>
      </c>
      <c r="B38" s="65">
        <v>143802.0478148</v>
      </c>
      <c r="G38" s="48"/>
    </row>
    <row r="39" spans="1:7" ht="30" customHeight="1" x14ac:dyDescent="0.25">
      <c r="A39" s="43" t="s">
        <v>2828</v>
      </c>
      <c r="B39" s="3" t="s">
        <v>127</v>
      </c>
      <c r="G39" s="48"/>
    </row>
    <row r="40" spans="1:7" ht="30" customHeight="1" x14ac:dyDescent="0.25">
      <c r="A40" s="43" t="s">
        <v>2829</v>
      </c>
      <c r="B40" s="3" t="s">
        <v>127</v>
      </c>
      <c r="G40" s="48"/>
    </row>
    <row r="41" spans="1:7" ht="30" customHeight="1" x14ac:dyDescent="0.25">
      <c r="A41" s="43" t="s">
        <v>2967</v>
      </c>
      <c r="B41" s="3" t="s">
        <v>127</v>
      </c>
      <c r="G41" s="48"/>
    </row>
    <row r="42" spans="1:7" ht="30" customHeight="1" x14ac:dyDescent="0.25">
      <c r="A42" s="43" t="s">
        <v>258</v>
      </c>
      <c r="B42" s="3" t="s">
        <v>127</v>
      </c>
      <c r="G42" s="48"/>
    </row>
    <row r="43" spans="1:7" x14ac:dyDescent="0.25">
      <c r="A43" s="42" t="s">
        <v>259</v>
      </c>
      <c r="B43" s="3" t="s">
        <v>127</v>
      </c>
      <c r="G43" s="48"/>
    </row>
    <row r="44" spans="1:7" ht="5.0999999999999996" customHeight="1" thickBot="1" x14ac:dyDescent="0.3">
      <c r="A44" s="66"/>
      <c r="B44" s="67"/>
      <c r="C44" s="68"/>
      <c r="D44" s="68"/>
      <c r="E44" s="68"/>
      <c r="F44" s="68"/>
      <c r="G44" s="69"/>
    </row>
    <row r="46" spans="1:7" ht="69.95" customHeight="1" x14ac:dyDescent="0.25">
      <c r="A46" s="128" t="s">
        <v>261</v>
      </c>
      <c r="B46" s="128" t="s">
        <v>262</v>
      </c>
      <c r="C46" s="128" t="s">
        <v>5</v>
      </c>
      <c r="D46" s="128" t="s">
        <v>6</v>
      </c>
    </row>
    <row r="47" spans="1:7" ht="69.95" customHeight="1" x14ac:dyDescent="0.25">
      <c r="A47" s="128" t="s">
        <v>2973</v>
      </c>
      <c r="B47" s="128"/>
      <c r="C47" s="128" t="s">
        <v>101</v>
      </c>
      <c r="D47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98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2974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2975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57" t="s">
        <v>126</v>
      </c>
      <c r="B8" s="18"/>
      <c r="C8" s="18"/>
      <c r="D8" s="7"/>
      <c r="E8" s="8"/>
      <c r="F8" s="9"/>
      <c r="G8" s="56"/>
    </row>
    <row r="9" spans="1:8" x14ac:dyDescent="0.25">
      <c r="A9" s="57" t="s">
        <v>1177</v>
      </c>
      <c r="B9" s="18"/>
      <c r="C9" s="18"/>
      <c r="D9" s="7"/>
      <c r="E9" s="8"/>
      <c r="F9" s="9"/>
      <c r="G9" s="56"/>
    </row>
    <row r="10" spans="1:8" x14ac:dyDescent="0.25">
      <c r="A10" s="41" t="s">
        <v>1178</v>
      </c>
      <c r="B10" s="18" t="s">
        <v>1179</v>
      </c>
      <c r="C10" s="18" t="s">
        <v>1180</v>
      </c>
      <c r="D10" s="7">
        <v>116695</v>
      </c>
      <c r="E10" s="8">
        <v>2248.36</v>
      </c>
      <c r="F10" s="9">
        <v>0.13869999999999999</v>
      </c>
      <c r="G10" s="56"/>
    </row>
    <row r="11" spans="1:8" x14ac:dyDescent="0.25">
      <c r="A11" s="41" t="s">
        <v>1413</v>
      </c>
      <c r="B11" s="18" t="s">
        <v>1414</v>
      </c>
      <c r="C11" s="18" t="s">
        <v>1180</v>
      </c>
      <c r="D11" s="7">
        <v>64548</v>
      </c>
      <c r="E11" s="8">
        <v>1067.69</v>
      </c>
      <c r="F11" s="9">
        <v>6.59E-2</v>
      </c>
      <c r="G11" s="56"/>
    </row>
    <row r="12" spans="1:8" x14ac:dyDescent="0.25">
      <c r="A12" s="41" t="s">
        <v>1212</v>
      </c>
      <c r="B12" s="18" t="s">
        <v>1213</v>
      </c>
      <c r="C12" s="18" t="s">
        <v>1180</v>
      </c>
      <c r="D12" s="7">
        <v>14212</v>
      </c>
      <c r="E12" s="8">
        <v>959.54</v>
      </c>
      <c r="F12" s="9">
        <v>5.9200000000000003E-2</v>
      </c>
      <c r="G12" s="56"/>
    </row>
    <row r="13" spans="1:8" x14ac:dyDescent="0.25">
      <c r="A13" s="41" t="s">
        <v>1960</v>
      </c>
      <c r="B13" s="18" t="s">
        <v>1961</v>
      </c>
      <c r="C13" s="18" t="s">
        <v>1504</v>
      </c>
      <c r="D13" s="7">
        <v>96597</v>
      </c>
      <c r="E13" s="8">
        <v>952.2</v>
      </c>
      <c r="F13" s="9">
        <v>5.8799999999999998E-2</v>
      </c>
      <c r="G13" s="56"/>
    </row>
    <row r="14" spans="1:8" x14ac:dyDescent="0.25">
      <c r="A14" s="41" t="s">
        <v>1502</v>
      </c>
      <c r="B14" s="18" t="s">
        <v>1503</v>
      </c>
      <c r="C14" s="18" t="s">
        <v>1504</v>
      </c>
      <c r="D14" s="7">
        <v>12291</v>
      </c>
      <c r="E14" s="8">
        <v>884.85</v>
      </c>
      <c r="F14" s="9">
        <v>5.4600000000000003E-2</v>
      </c>
      <c r="G14" s="56"/>
    </row>
    <row r="15" spans="1:8" x14ac:dyDescent="0.25">
      <c r="A15" s="41" t="s">
        <v>1446</v>
      </c>
      <c r="B15" s="18" t="s">
        <v>1447</v>
      </c>
      <c r="C15" s="18" t="s">
        <v>1180</v>
      </c>
      <c r="D15" s="7">
        <v>14624</v>
      </c>
      <c r="E15" s="8">
        <v>796.04</v>
      </c>
      <c r="F15" s="9">
        <v>4.9099999999999998E-2</v>
      </c>
      <c r="G15" s="56"/>
    </row>
    <row r="16" spans="1:8" x14ac:dyDescent="0.25">
      <c r="A16" s="41" t="s">
        <v>1190</v>
      </c>
      <c r="B16" s="18" t="s">
        <v>1191</v>
      </c>
      <c r="C16" s="18" t="s">
        <v>1180</v>
      </c>
      <c r="D16" s="7">
        <v>28072</v>
      </c>
      <c r="E16" s="8">
        <v>615.09</v>
      </c>
      <c r="F16" s="9">
        <v>3.7999999999999999E-2</v>
      </c>
      <c r="G16" s="56"/>
    </row>
    <row r="17" spans="1:7" x14ac:dyDescent="0.25">
      <c r="A17" s="41" t="s">
        <v>1315</v>
      </c>
      <c r="B17" s="18" t="s">
        <v>1316</v>
      </c>
      <c r="C17" s="18" t="s">
        <v>1180</v>
      </c>
      <c r="D17" s="7">
        <v>32155</v>
      </c>
      <c r="E17" s="8">
        <v>469.69</v>
      </c>
      <c r="F17" s="9">
        <v>2.9000000000000001E-2</v>
      </c>
      <c r="G17" s="56"/>
    </row>
    <row r="18" spans="1:7" x14ac:dyDescent="0.25">
      <c r="A18" s="41" t="s">
        <v>1250</v>
      </c>
      <c r="B18" s="18" t="s">
        <v>1251</v>
      </c>
      <c r="C18" s="18" t="s">
        <v>1180</v>
      </c>
      <c r="D18" s="7">
        <v>12527</v>
      </c>
      <c r="E18" s="8">
        <v>425.49</v>
      </c>
      <c r="F18" s="9">
        <v>2.63E-2</v>
      </c>
      <c r="G18" s="56"/>
    </row>
    <row r="19" spans="1:7" x14ac:dyDescent="0.25">
      <c r="A19" s="41" t="s">
        <v>1945</v>
      </c>
      <c r="B19" s="18" t="s">
        <v>1946</v>
      </c>
      <c r="C19" s="18" t="s">
        <v>1504</v>
      </c>
      <c r="D19" s="7">
        <v>59435</v>
      </c>
      <c r="E19" s="8">
        <v>365.58</v>
      </c>
      <c r="F19" s="9">
        <v>2.2599999999999999E-2</v>
      </c>
      <c r="G19" s="56"/>
    </row>
    <row r="20" spans="1:7" x14ac:dyDescent="0.25">
      <c r="A20" s="41" t="s">
        <v>1254</v>
      </c>
      <c r="B20" s="18" t="s">
        <v>1255</v>
      </c>
      <c r="C20" s="18" t="s">
        <v>1180</v>
      </c>
      <c r="D20" s="7">
        <v>29511</v>
      </c>
      <c r="E20" s="8">
        <v>315.33999999999997</v>
      </c>
      <c r="F20" s="9">
        <v>1.95E-2</v>
      </c>
      <c r="G20" s="56"/>
    </row>
    <row r="21" spans="1:7" x14ac:dyDescent="0.25">
      <c r="A21" s="41" t="s">
        <v>2123</v>
      </c>
      <c r="B21" s="18" t="s">
        <v>2124</v>
      </c>
      <c r="C21" s="18" t="s">
        <v>1180</v>
      </c>
      <c r="D21" s="7">
        <v>12364</v>
      </c>
      <c r="E21" s="8">
        <v>311.66000000000003</v>
      </c>
      <c r="F21" s="9">
        <v>1.9199999999999998E-2</v>
      </c>
      <c r="G21" s="56"/>
    </row>
    <row r="22" spans="1:7" x14ac:dyDescent="0.25">
      <c r="A22" s="41" t="s">
        <v>1454</v>
      </c>
      <c r="B22" s="18" t="s">
        <v>1455</v>
      </c>
      <c r="C22" s="18" t="s">
        <v>1180</v>
      </c>
      <c r="D22" s="7">
        <v>17364</v>
      </c>
      <c r="E22" s="8">
        <v>290.58999999999997</v>
      </c>
      <c r="F22" s="9">
        <v>1.7899999999999999E-2</v>
      </c>
      <c r="G22" s="56"/>
    </row>
    <row r="23" spans="1:7" x14ac:dyDescent="0.25">
      <c r="A23" s="41" t="s">
        <v>1497</v>
      </c>
      <c r="B23" s="18" t="s">
        <v>1498</v>
      </c>
      <c r="C23" s="18" t="s">
        <v>1180</v>
      </c>
      <c r="D23" s="7">
        <v>17092</v>
      </c>
      <c r="E23" s="8">
        <v>256.06</v>
      </c>
      <c r="F23" s="9">
        <v>1.5800000000000002E-2</v>
      </c>
      <c r="G23" s="56"/>
    </row>
    <row r="24" spans="1:7" x14ac:dyDescent="0.25">
      <c r="A24" s="41" t="s">
        <v>1505</v>
      </c>
      <c r="B24" s="18" t="s">
        <v>1506</v>
      </c>
      <c r="C24" s="18" t="s">
        <v>1504</v>
      </c>
      <c r="D24" s="7">
        <v>22336</v>
      </c>
      <c r="E24" s="8">
        <v>200.67</v>
      </c>
      <c r="F24" s="9">
        <v>1.24E-2</v>
      </c>
      <c r="G24" s="56"/>
    </row>
    <row r="25" spans="1:7" x14ac:dyDescent="0.25">
      <c r="A25" s="41" t="s">
        <v>1387</v>
      </c>
      <c r="B25" s="18" t="s">
        <v>1388</v>
      </c>
      <c r="C25" s="18" t="s">
        <v>1180</v>
      </c>
      <c r="D25" s="7">
        <v>43201</v>
      </c>
      <c r="E25" s="8">
        <v>200.28</v>
      </c>
      <c r="F25" s="9">
        <v>1.24E-2</v>
      </c>
      <c r="G25" s="56"/>
    </row>
    <row r="26" spans="1:7" x14ac:dyDescent="0.25">
      <c r="A26" s="41" t="s">
        <v>1379</v>
      </c>
      <c r="B26" s="18" t="s">
        <v>1380</v>
      </c>
      <c r="C26" s="18" t="s">
        <v>1180</v>
      </c>
      <c r="D26" s="7">
        <v>51382</v>
      </c>
      <c r="E26" s="8">
        <v>186.57</v>
      </c>
      <c r="F26" s="9">
        <v>1.15E-2</v>
      </c>
      <c r="G26" s="56"/>
    </row>
    <row r="27" spans="1:7" x14ac:dyDescent="0.25">
      <c r="A27" s="41" t="s">
        <v>1972</v>
      </c>
      <c r="B27" s="18" t="s">
        <v>1973</v>
      </c>
      <c r="C27" s="18" t="s">
        <v>1180</v>
      </c>
      <c r="D27" s="7">
        <v>5427</v>
      </c>
      <c r="E27" s="8">
        <v>173.75</v>
      </c>
      <c r="F27" s="9">
        <v>1.0699999999999999E-2</v>
      </c>
      <c r="G27" s="56"/>
    </row>
    <row r="28" spans="1:7" x14ac:dyDescent="0.25">
      <c r="A28" s="41" t="s">
        <v>2157</v>
      </c>
      <c r="B28" s="18" t="s">
        <v>2158</v>
      </c>
      <c r="C28" s="18" t="s">
        <v>1180</v>
      </c>
      <c r="D28" s="7">
        <v>9093</v>
      </c>
      <c r="E28" s="8">
        <v>163.30000000000001</v>
      </c>
      <c r="F28" s="9">
        <v>1.01E-2</v>
      </c>
      <c r="G28" s="56"/>
    </row>
    <row r="29" spans="1:7" x14ac:dyDescent="0.25">
      <c r="A29" s="41" t="s">
        <v>1958</v>
      </c>
      <c r="B29" s="18" t="s">
        <v>1959</v>
      </c>
      <c r="C29" s="18" t="s">
        <v>1180</v>
      </c>
      <c r="D29" s="7">
        <v>8664</v>
      </c>
      <c r="E29" s="8">
        <v>162.44999999999999</v>
      </c>
      <c r="F29" s="9">
        <v>0.01</v>
      </c>
      <c r="G29" s="56"/>
    </row>
    <row r="30" spans="1:7" x14ac:dyDescent="0.25">
      <c r="A30" s="41" t="s">
        <v>1535</v>
      </c>
      <c r="B30" s="18" t="s">
        <v>1536</v>
      </c>
      <c r="C30" s="18" t="s">
        <v>1504</v>
      </c>
      <c r="D30" s="7">
        <v>4643</v>
      </c>
      <c r="E30" s="8">
        <v>153.34</v>
      </c>
      <c r="F30" s="9">
        <v>9.4999999999999998E-3</v>
      </c>
      <c r="G30" s="56"/>
    </row>
    <row r="31" spans="1:7" x14ac:dyDescent="0.25">
      <c r="A31" s="41" t="s">
        <v>2003</v>
      </c>
      <c r="B31" s="18" t="s">
        <v>2004</v>
      </c>
      <c r="C31" s="18" t="s">
        <v>1180</v>
      </c>
      <c r="D31" s="7">
        <v>12503</v>
      </c>
      <c r="E31" s="8">
        <v>146.66</v>
      </c>
      <c r="F31" s="9">
        <v>9.1000000000000004E-3</v>
      </c>
      <c r="G31" s="56"/>
    </row>
    <row r="32" spans="1:7" x14ac:dyDescent="0.25">
      <c r="A32" s="41" t="s">
        <v>1809</v>
      </c>
      <c r="B32" s="18" t="s">
        <v>1810</v>
      </c>
      <c r="C32" s="18" t="s">
        <v>1180</v>
      </c>
      <c r="D32" s="7">
        <v>5177</v>
      </c>
      <c r="E32" s="8">
        <v>142.4</v>
      </c>
      <c r="F32" s="9">
        <v>8.8000000000000005E-3</v>
      </c>
      <c r="G32" s="56"/>
    </row>
    <row r="33" spans="1:7" x14ac:dyDescent="0.25">
      <c r="A33" s="41" t="s">
        <v>1896</v>
      </c>
      <c r="B33" s="18" t="s">
        <v>1897</v>
      </c>
      <c r="C33" s="18" t="s">
        <v>1504</v>
      </c>
      <c r="D33" s="7">
        <v>9993</v>
      </c>
      <c r="E33" s="8">
        <v>102.18</v>
      </c>
      <c r="F33" s="9">
        <v>6.3E-3</v>
      </c>
      <c r="G33" s="56"/>
    </row>
    <row r="34" spans="1:7" x14ac:dyDescent="0.25">
      <c r="A34" s="41" t="s">
        <v>2463</v>
      </c>
      <c r="B34" s="18" t="s">
        <v>2464</v>
      </c>
      <c r="C34" s="18" t="s">
        <v>1180</v>
      </c>
      <c r="D34" s="7">
        <v>1689</v>
      </c>
      <c r="E34" s="8">
        <v>96.65</v>
      </c>
      <c r="F34" s="9">
        <v>6.0000000000000001E-3</v>
      </c>
      <c r="G34" s="56"/>
    </row>
    <row r="35" spans="1:7" x14ac:dyDescent="0.25">
      <c r="A35" s="57" t="s">
        <v>130</v>
      </c>
      <c r="B35" s="19"/>
      <c r="C35" s="19"/>
      <c r="D35" s="10"/>
      <c r="E35" s="21">
        <v>11686.43</v>
      </c>
      <c r="F35" s="22">
        <v>0.72139999999999993</v>
      </c>
      <c r="G35" s="58"/>
    </row>
    <row r="36" spans="1:7" x14ac:dyDescent="0.25">
      <c r="A36" s="57" t="s">
        <v>1256</v>
      </c>
      <c r="B36" s="18"/>
      <c r="C36" s="18"/>
      <c r="D36" s="7"/>
      <c r="E36" s="8"/>
      <c r="F36" s="9"/>
      <c r="G36" s="56"/>
    </row>
    <row r="37" spans="1:7" x14ac:dyDescent="0.25">
      <c r="A37" s="57" t="s">
        <v>130</v>
      </c>
      <c r="B37" s="18"/>
      <c r="C37" s="18"/>
      <c r="D37" s="7"/>
      <c r="E37" s="23" t="s">
        <v>127</v>
      </c>
      <c r="F37" s="24" t="s">
        <v>127</v>
      </c>
      <c r="G37" s="56"/>
    </row>
    <row r="38" spans="1:7" x14ac:dyDescent="0.25">
      <c r="A38" s="57" t="s">
        <v>2712</v>
      </c>
      <c r="B38" s="18"/>
      <c r="C38" s="18"/>
      <c r="D38" s="7"/>
      <c r="E38" s="30"/>
      <c r="F38" s="31"/>
      <c r="G38" s="56"/>
    </row>
    <row r="39" spans="1:7" x14ac:dyDescent="0.25">
      <c r="A39" s="41" t="s">
        <v>2976</v>
      </c>
      <c r="B39" s="18" t="s">
        <v>2977</v>
      </c>
      <c r="C39" s="18" t="s">
        <v>2978</v>
      </c>
      <c r="D39" s="7">
        <v>1183</v>
      </c>
      <c r="E39" s="8">
        <v>878.16</v>
      </c>
      <c r="F39" s="9">
        <v>5.4199999999999998E-2</v>
      </c>
      <c r="G39" s="56"/>
    </row>
    <row r="40" spans="1:7" x14ac:dyDescent="0.25">
      <c r="A40" s="41" t="s">
        <v>2979</v>
      </c>
      <c r="B40" s="18" t="s">
        <v>2980</v>
      </c>
      <c r="C40" s="18" t="s">
        <v>2978</v>
      </c>
      <c r="D40" s="7">
        <v>3088</v>
      </c>
      <c r="E40" s="8">
        <v>419.31</v>
      </c>
      <c r="F40" s="9">
        <v>2.5899999999999999E-2</v>
      </c>
      <c r="G40" s="56"/>
    </row>
    <row r="41" spans="1:7" x14ac:dyDescent="0.25">
      <c r="A41" s="41" t="s">
        <v>2981</v>
      </c>
      <c r="B41" s="18" t="s">
        <v>2982</v>
      </c>
      <c r="C41" s="18" t="s">
        <v>1180</v>
      </c>
      <c r="D41" s="7">
        <v>4174</v>
      </c>
      <c r="E41" s="8">
        <v>416.43</v>
      </c>
      <c r="F41" s="9">
        <v>2.5700000000000001E-2</v>
      </c>
      <c r="G41" s="56"/>
    </row>
    <row r="42" spans="1:7" x14ac:dyDescent="0.25">
      <c r="A42" s="41" t="s">
        <v>2983</v>
      </c>
      <c r="B42" s="18" t="s">
        <v>2984</v>
      </c>
      <c r="C42" s="18" t="s">
        <v>2985</v>
      </c>
      <c r="D42" s="7">
        <v>2283</v>
      </c>
      <c r="E42" s="8">
        <v>377.76</v>
      </c>
      <c r="F42" s="9">
        <v>2.3300000000000001E-2</v>
      </c>
      <c r="G42" s="56"/>
    </row>
    <row r="43" spans="1:7" x14ac:dyDescent="0.25">
      <c r="A43" s="41" t="s">
        <v>2986</v>
      </c>
      <c r="B43" s="18" t="s">
        <v>2987</v>
      </c>
      <c r="C43" s="18" t="s">
        <v>2978</v>
      </c>
      <c r="D43" s="7">
        <v>3246</v>
      </c>
      <c r="E43" s="8">
        <v>308.86</v>
      </c>
      <c r="F43" s="9">
        <v>1.9099999999999999E-2</v>
      </c>
      <c r="G43" s="56"/>
    </row>
    <row r="44" spans="1:7" x14ac:dyDescent="0.25">
      <c r="A44" s="41" t="s">
        <v>2988</v>
      </c>
      <c r="B44" s="18" t="s">
        <v>2989</v>
      </c>
      <c r="C44" s="18" t="s">
        <v>2990</v>
      </c>
      <c r="D44" s="7">
        <v>491</v>
      </c>
      <c r="E44" s="8">
        <v>254.48</v>
      </c>
      <c r="F44" s="9">
        <v>1.5699999999999999E-2</v>
      </c>
      <c r="G44" s="56"/>
    </row>
    <row r="45" spans="1:7" x14ac:dyDescent="0.25">
      <c r="A45" s="41" t="s">
        <v>2991</v>
      </c>
      <c r="B45" s="18" t="s">
        <v>2992</v>
      </c>
      <c r="C45" s="18" t="s">
        <v>2978</v>
      </c>
      <c r="D45" s="7">
        <v>2531</v>
      </c>
      <c r="E45" s="8">
        <v>243.92</v>
      </c>
      <c r="F45" s="9">
        <v>1.5100000000000001E-2</v>
      </c>
      <c r="G45" s="56"/>
    </row>
    <row r="46" spans="1:7" x14ac:dyDescent="0.25">
      <c r="A46" s="41" t="s">
        <v>2993</v>
      </c>
      <c r="B46" s="18" t="s">
        <v>2994</v>
      </c>
      <c r="C46" s="18" t="s">
        <v>2995</v>
      </c>
      <c r="D46" s="7">
        <v>2242</v>
      </c>
      <c r="E46" s="8">
        <v>214.17</v>
      </c>
      <c r="F46" s="9">
        <v>1.32E-2</v>
      </c>
      <c r="G46" s="56"/>
    </row>
    <row r="47" spans="1:7" x14ac:dyDescent="0.25">
      <c r="A47" s="41" t="s">
        <v>2996</v>
      </c>
      <c r="B47" s="18" t="s">
        <v>2997</v>
      </c>
      <c r="C47" s="18" t="s">
        <v>2995</v>
      </c>
      <c r="D47" s="7">
        <v>899</v>
      </c>
      <c r="E47" s="8">
        <v>209.42</v>
      </c>
      <c r="F47" s="9">
        <v>1.29E-2</v>
      </c>
      <c r="G47" s="56"/>
    </row>
    <row r="48" spans="1:7" x14ac:dyDescent="0.25">
      <c r="A48" s="41" t="s">
        <v>2998</v>
      </c>
      <c r="B48" s="18" t="s">
        <v>2999</v>
      </c>
      <c r="C48" s="18" t="s">
        <v>2995</v>
      </c>
      <c r="D48" s="7">
        <v>454</v>
      </c>
      <c r="E48" s="8">
        <v>186.88</v>
      </c>
      <c r="F48" s="9">
        <v>1.15E-2</v>
      </c>
      <c r="G48" s="56"/>
    </row>
    <row r="49" spans="1:7" x14ac:dyDescent="0.25">
      <c r="A49" s="41" t="s">
        <v>3000</v>
      </c>
      <c r="B49" s="18" t="s">
        <v>3001</v>
      </c>
      <c r="C49" s="18" t="s">
        <v>2985</v>
      </c>
      <c r="D49" s="7">
        <v>686</v>
      </c>
      <c r="E49" s="8">
        <v>185.2</v>
      </c>
      <c r="F49" s="9">
        <v>1.14E-2</v>
      </c>
      <c r="G49" s="56"/>
    </row>
    <row r="50" spans="1:7" x14ac:dyDescent="0.25">
      <c r="A50" s="41" t="s">
        <v>3002</v>
      </c>
      <c r="B50" s="18" t="s">
        <v>3003</v>
      </c>
      <c r="C50" s="18" t="s">
        <v>2995</v>
      </c>
      <c r="D50" s="7">
        <v>442</v>
      </c>
      <c r="E50" s="8">
        <v>133.79</v>
      </c>
      <c r="F50" s="9">
        <v>8.3000000000000001E-3</v>
      </c>
      <c r="G50" s="56"/>
    </row>
    <row r="51" spans="1:7" x14ac:dyDescent="0.25">
      <c r="A51" s="41" t="s">
        <v>3004</v>
      </c>
      <c r="B51" s="18" t="s">
        <v>3005</v>
      </c>
      <c r="C51" s="18" t="s">
        <v>2985</v>
      </c>
      <c r="D51" s="7">
        <v>329</v>
      </c>
      <c r="E51" s="8">
        <v>128.21</v>
      </c>
      <c r="F51" s="9">
        <v>7.9000000000000008E-3</v>
      </c>
      <c r="G51" s="56"/>
    </row>
    <row r="52" spans="1:7" x14ac:dyDescent="0.25">
      <c r="A52" s="41" t="s">
        <v>3006</v>
      </c>
      <c r="B52" s="18" t="s">
        <v>3007</v>
      </c>
      <c r="C52" s="18" t="s">
        <v>2995</v>
      </c>
      <c r="D52" s="7">
        <v>1698</v>
      </c>
      <c r="E52" s="8">
        <v>128.09</v>
      </c>
      <c r="F52" s="9">
        <v>7.9000000000000008E-3</v>
      </c>
      <c r="G52" s="56"/>
    </row>
    <row r="53" spans="1:7" x14ac:dyDescent="0.25">
      <c r="A53" s="41" t="s">
        <v>3008</v>
      </c>
      <c r="B53" s="18" t="s">
        <v>3009</v>
      </c>
      <c r="C53" s="18" t="s">
        <v>2978</v>
      </c>
      <c r="D53" s="7">
        <v>135</v>
      </c>
      <c r="E53" s="8">
        <v>118.91</v>
      </c>
      <c r="F53" s="9">
        <v>7.3000000000000001E-3</v>
      </c>
      <c r="G53" s="56"/>
    </row>
    <row r="54" spans="1:7" x14ac:dyDescent="0.25">
      <c r="A54" s="41" t="s">
        <v>3010</v>
      </c>
      <c r="B54" s="18" t="s">
        <v>3011</v>
      </c>
      <c r="C54" s="18" t="s">
        <v>2985</v>
      </c>
      <c r="D54" s="7">
        <v>1594</v>
      </c>
      <c r="E54" s="8">
        <v>111.98</v>
      </c>
      <c r="F54" s="9">
        <v>6.8999999999999999E-3</v>
      </c>
      <c r="G54" s="56"/>
    </row>
    <row r="55" spans="1:7" x14ac:dyDescent="0.25">
      <c r="A55" s="41" t="s">
        <v>3012</v>
      </c>
      <c r="B55" s="18" t="s">
        <v>3013</v>
      </c>
      <c r="C55" s="18" t="s">
        <v>2995</v>
      </c>
      <c r="D55" s="7">
        <v>370</v>
      </c>
      <c r="E55" s="8">
        <v>74.75</v>
      </c>
      <c r="F55" s="9">
        <v>4.5999999999999999E-3</v>
      </c>
      <c r="G55" s="56"/>
    </row>
    <row r="56" spans="1:7" x14ac:dyDescent="0.25">
      <c r="A56" s="41" t="s">
        <v>3014</v>
      </c>
      <c r="B56" s="18" t="s">
        <v>3015</v>
      </c>
      <c r="C56" s="18" t="s">
        <v>2990</v>
      </c>
      <c r="D56" s="7">
        <v>374</v>
      </c>
      <c r="E56" s="8">
        <v>46.53</v>
      </c>
      <c r="F56" s="9">
        <v>2.8999999999999998E-3</v>
      </c>
      <c r="G56" s="56"/>
    </row>
    <row r="57" spans="1:7" x14ac:dyDescent="0.25">
      <c r="A57" s="41" t="s">
        <v>3016</v>
      </c>
      <c r="B57" s="18" t="s">
        <v>3017</v>
      </c>
      <c r="C57" s="18" t="s">
        <v>2990</v>
      </c>
      <c r="D57" s="7">
        <v>233</v>
      </c>
      <c r="E57" s="8">
        <v>46.26</v>
      </c>
      <c r="F57" s="9">
        <v>2.8999999999999998E-3</v>
      </c>
      <c r="G57" s="56"/>
    </row>
    <row r="58" spans="1:7" x14ac:dyDescent="0.25">
      <c r="A58" s="41" t="s">
        <v>3018</v>
      </c>
      <c r="B58" s="18" t="s">
        <v>3019</v>
      </c>
      <c r="C58" s="18" t="s">
        <v>2990</v>
      </c>
      <c r="D58" s="7">
        <v>203</v>
      </c>
      <c r="E58" s="8">
        <v>22.18</v>
      </c>
      <c r="F58" s="9">
        <v>1.4E-3</v>
      </c>
      <c r="G58" s="56"/>
    </row>
    <row r="59" spans="1:7" x14ac:dyDescent="0.25">
      <c r="A59" s="41" t="s">
        <v>3020</v>
      </c>
      <c r="B59" s="18" t="s">
        <v>3021</v>
      </c>
      <c r="C59" s="18" t="s">
        <v>1180</v>
      </c>
      <c r="D59" s="7">
        <v>34</v>
      </c>
      <c r="E59" s="8">
        <v>0.39</v>
      </c>
      <c r="F59" s="31" t="s">
        <v>895</v>
      </c>
      <c r="G59" s="56"/>
    </row>
    <row r="60" spans="1:7" x14ac:dyDescent="0.25">
      <c r="A60" s="57" t="s">
        <v>130</v>
      </c>
      <c r="B60" s="18"/>
      <c r="C60" s="18"/>
      <c r="D60" s="7"/>
      <c r="E60" s="32">
        <v>4505.68</v>
      </c>
      <c r="F60" s="33">
        <v>0.27810000000000001</v>
      </c>
      <c r="G60" s="56"/>
    </row>
    <row r="61" spans="1:7" x14ac:dyDescent="0.25">
      <c r="A61" s="57"/>
      <c r="B61" s="18"/>
      <c r="C61" s="18"/>
      <c r="D61" s="7"/>
      <c r="E61" s="34"/>
      <c r="F61" s="35"/>
      <c r="G61" s="56"/>
    </row>
    <row r="62" spans="1:7" x14ac:dyDescent="0.25">
      <c r="A62" s="59" t="s">
        <v>142</v>
      </c>
      <c r="B62" s="38"/>
      <c r="C62" s="38"/>
      <c r="D62" s="39"/>
      <c r="E62" s="15">
        <v>16192.11</v>
      </c>
      <c r="F62" s="16">
        <v>0.99950000000000006</v>
      </c>
      <c r="G62" s="58"/>
    </row>
    <row r="63" spans="1:7" x14ac:dyDescent="0.25">
      <c r="A63" s="41"/>
      <c r="B63" s="18"/>
      <c r="C63" s="18"/>
      <c r="D63" s="7"/>
      <c r="E63" s="8"/>
      <c r="F63" s="9"/>
      <c r="G63" s="56"/>
    </row>
    <row r="64" spans="1:7" x14ac:dyDescent="0.25">
      <c r="A64" s="41"/>
      <c r="B64" s="18"/>
      <c r="C64" s="18"/>
      <c r="D64" s="7"/>
      <c r="E64" s="8"/>
      <c r="F64" s="9"/>
      <c r="G64" s="56"/>
    </row>
    <row r="65" spans="1:7" x14ac:dyDescent="0.25">
      <c r="A65" s="57" t="s">
        <v>216</v>
      </c>
      <c r="B65" s="18"/>
      <c r="C65" s="18"/>
      <c r="D65" s="7"/>
      <c r="E65" s="8"/>
      <c r="F65" s="9"/>
      <c r="G65" s="56"/>
    </row>
    <row r="66" spans="1:7" x14ac:dyDescent="0.25">
      <c r="A66" s="41" t="s">
        <v>217</v>
      </c>
      <c r="B66" s="18"/>
      <c r="C66" s="18"/>
      <c r="D66" s="7"/>
      <c r="E66" s="8">
        <v>10</v>
      </c>
      <c r="F66" s="9">
        <v>5.9999999999999995E-4</v>
      </c>
      <c r="G66" s="56">
        <v>6.6513000000000003E-2</v>
      </c>
    </row>
    <row r="67" spans="1:7" x14ac:dyDescent="0.25">
      <c r="A67" s="57" t="s">
        <v>130</v>
      </c>
      <c r="B67" s="19"/>
      <c r="C67" s="19"/>
      <c r="D67" s="10"/>
      <c r="E67" s="21">
        <v>10</v>
      </c>
      <c r="F67" s="22">
        <v>5.9999999999999995E-4</v>
      </c>
      <c r="G67" s="58"/>
    </row>
    <row r="68" spans="1:7" x14ac:dyDescent="0.25">
      <c r="A68" s="41"/>
      <c r="B68" s="18"/>
      <c r="C68" s="18"/>
      <c r="D68" s="7"/>
      <c r="E68" s="8"/>
      <c r="F68" s="9"/>
      <c r="G68" s="56"/>
    </row>
    <row r="69" spans="1:7" x14ac:dyDescent="0.25">
      <c r="A69" s="59" t="s">
        <v>142</v>
      </c>
      <c r="B69" s="38"/>
      <c r="C69" s="38"/>
      <c r="D69" s="39"/>
      <c r="E69" s="21">
        <v>10</v>
      </c>
      <c r="F69" s="22">
        <v>5.9999999999999995E-4</v>
      </c>
      <c r="G69" s="58"/>
    </row>
    <row r="70" spans="1:7" x14ac:dyDescent="0.25">
      <c r="A70" s="41" t="s">
        <v>218</v>
      </c>
      <c r="B70" s="18"/>
      <c r="C70" s="18"/>
      <c r="D70" s="7"/>
      <c r="E70" s="8">
        <v>1.8219E-3</v>
      </c>
      <c r="F70" s="31" t="s">
        <v>895</v>
      </c>
      <c r="G70" s="56"/>
    </row>
    <row r="71" spans="1:7" x14ac:dyDescent="0.25">
      <c r="A71" s="41" t="s">
        <v>219</v>
      </c>
      <c r="B71" s="18"/>
      <c r="C71" s="18"/>
      <c r="D71" s="7"/>
      <c r="E71" s="8">
        <v>2.6081780999999999</v>
      </c>
      <c r="F71" s="13">
        <v>-1E-4</v>
      </c>
      <c r="G71" s="56">
        <v>6.6513000000000003E-2</v>
      </c>
    </row>
    <row r="72" spans="1:7" x14ac:dyDescent="0.25">
      <c r="A72" s="60" t="s">
        <v>220</v>
      </c>
      <c r="B72" s="20"/>
      <c r="C72" s="20"/>
      <c r="D72" s="14"/>
      <c r="E72" s="15">
        <v>16204.72</v>
      </c>
      <c r="F72" s="16">
        <v>1</v>
      </c>
      <c r="G72" s="61"/>
    </row>
    <row r="73" spans="1:7" x14ac:dyDescent="0.25">
      <c r="A73" s="42"/>
      <c r="G73" s="48"/>
    </row>
    <row r="74" spans="1:7" x14ac:dyDescent="0.25">
      <c r="A74" s="62" t="s">
        <v>689</v>
      </c>
      <c r="G74" s="48"/>
    </row>
    <row r="75" spans="1:7" x14ac:dyDescent="0.25">
      <c r="A75" s="42"/>
      <c r="G75" s="48"/>
    </row>
    <row r="76" spans="1:7" x14ac:dyDescent="0.25">
      <c r="A76" s="62" t="s">
        <v>232</v>
      </c>
      <c r="G76" s="48"/>
    </row>
    <row r="77" spans="1:7" x14ac:dyDescent="0.25">
      <c r="A77" s="43" t="s">
        <v>233</v>
      </c>
      <c r="B77" s="3" t="s">
        <v>127</v>
      </c>
      <c r="G77" s="48"/>
    </row>
    <row r="78" spans="1:7" x14ac:dyDescent="0.25">
      <c r="A78" s="42" t="s">
        <v>234</v>
      </c>
      <c r="G78" s="48"/>
    </row>
    <row r="79" spans="1:7" x14ac:dyDescent="0.25">
      <c r="A79" s="42" t="s">
        <v>235</v>
      </c>
      <c r="B79" s="3" t="s">
        <v>236</v>
      </c>
      <c r="C79" s="3" t="s">
        <v>236</v>
      </c>
      <c r="G79" s="48"/>
    </row>
    <row r="80" spans="1:7" x14ac:dyDescent="0.25">
      <c r="A80" s="42"/>
      <c r="B80" s="63">
        <v>45382</v>
      </c>
      <c r="C80" s="63">
        <v>45565</v>
      </c>
      <c r="G80" s="48"/>
    </row>
    <row r="81" spans="1:7" x14ac:dyDescent="0.25">
      <c r="A81" s="42" t="s">
        <v>240</v>
      </c>
      <c r="B81">
        <v>17.511199999999999</v>
      </c>
      <c r="C81">
        <v>20.693200000000001</v>
      </c>
      <c r="E81" s="2"/>
      <c r="G81" s="64"/>
    </row>
    <row r="82" spans="1:7" x14ac:dyDescent="0.25">
      <c r="A82" s="42" t="s">
        <v>241</v>
      </c>
      <c r="B82">
        <v>17.511199999999999</v>
      </c>
      <c r="C82">
        <v>20.693200000000001</v>
      </c>
      <c r="E82" s="2"/>
      <c r="G82" s="64"/>
    </row>
    <row r="83" spans="1:7" x14ac:dyDescent="0.25">
      <c r="A83" s="42" t="s">
        <v>709</v>
      </c>
      <c r="B83">
        <v>17.164100000000001</v>
      </c>
      <c r="C83">
        <v>20.228200000000001</v>
      </c>
      <c r="E83" s="2"/>
      <c r="G83" s="64"/>
    </row>
    <row r="84" spans="1:7" x14ac:dyDescent="0.25">
      <c r="A84" s="42" t="s">
        <v>710</v>
      </c>
      <c r="B84">
        <v>17.164100000000001</v>
      </c>
      <c r="C84">
        <v>20.228200000000001</v>
      </c>
      <c r="E84" s="2"/>
      <c r="G84" s="64"/>
    </row>
    <row r="85" spans="1:7" x14ac:dyDescent="0.25">
      <c r="A85" s="42"/>
      <c r="E85" s="2"/>
      <c r="G85" s="64"/>
    </row>
    <row r="86" spans="1:7" x14ac:dyDescent="0.25">
      <c r="A86" s="42" t="s">
        <v>251</v>
      </c>
      <c r="B86" s="3" t="s">
        <v>127</v>
      </c>
      <c r="G86" s="48"/>
    </row>
    <row r="87" spans="1:7" x14ac:dyDescent="0.25">
      <c r="A87" s="42" t="s">
        <v>252</v>
      </c>
      <c r="B87" s="3" t="s">
        <v>127</v>
      </c>
      <c r="G87" s="48"/>
    </row>
    <row r="88" spans="1:7" ht="30" customHeight="1" x14ac:dyDescent="0.25">
      <c r="A88" s="43" t="s">
        <v>253</v>
      </c>
      <c r="B88" s="3" t="s">
        <v>127</v>
      </c>
      <c r="G88" s="48"/>
    </row>
    <row r="89" spans="1:7" ht="30" customHeight="1" x14ac:dyDescent="0.25">
      <c r="A89" s="43" t="s">
        <v>254</v>
      </c>
      <c r="B89" s="65">
        <f>E60</f>
        <v>4505.68</v>
      </c>
      <c r="G89" s="48"/>
    </row>
    <row r="90" spans="1:7" x14ac:dyDescent="0.25">
      <c r="A90" s="42" t="s">
        <v>1259</v>
      </c>
      <c r="B90" s="65">
        <v>0.11899999999999999</v>
      </c>
      <c r="G90" s="48"/>
    </row>
    <row r="91" spans="1:7" ht="30" customHeight="1" x14ac:dyDescent="0.25">
      <c r="A91" s="43" t="s">
        <v>256</v>
      </c>
      <c r="B91" s="3" t="s">
        <v>127</v>
      </c>
      <c r="G91" s="48"/>
    </row>
    <row r="92" spans="1:7" ht="30" customHeight="1" x14ac:dyDescent="0.25">
      <c r="A92" s="43" t="s">
        <v>257</v>
      </c>
      <c r="B92" s="3" t="s">
        <v>127</v>
      </c>
      <c r="G92" s="48"/>
    </row>
    <row r="93" spans="1:7" ht="30" customHeight="1" x14ac:dyDescent="0.25">
      <c r="A93" s="43" t="s">
        <v>258</v>
      </c>
      <c r="B93" s="3" t="s">
        <v>127</v>
      </c>
      <c r="G93" s="48"/>
    </row>
    <row r="94" spans="1:7" x14ac:dyDescent="0.25">
      <c r="A94" s="42" t="s">
        <v>259</v>
      </c>
      <c r="B94" s="3" t="s">
        <v>127</v>
      </c>
      <c r="G94" s="48"/>
    </row>
    <row r="95" spans="1:7" ht="15.75" customHeight="1" thickBot="1" x14ac:dyDescent="0.3">
      <c r="A95" s="66" t="s">
        <v>260</v>
      </c>
      <c r="B95" s="67" t="s">
        <v>127</v>
      </c>
      <c r="C95" s="68"/>
      <c r="D95" s="68"/>
      <c r="E95" s="68"/>
      <c r="F95" s="68"/>
      <c r="G95" s="69"/>
    </row>
    <row r="97" spans="1:4" ht="69.95" customHeight="1" x14ac:dyDescent="0.25">
      <c r="A97" s="128" t="s">
        <v>261</v>
      </c>
      <c r="B97" s="128" t="s">
        <v>262</v>
      </c>
      <c r="C97" s="128" t="s">
        <v>5</v>
      </c>
      <c r="D97" s="128" t="s">
        <v>6</v>
      </c>
    </row>
    <row r="98" spans="1:4" ht="69.95" customHeight="1" x14ac:dyDescent="0.25">
      <c r="A98" s="128" t="s">
        <v>3022</v>
      </c>
      <c r="B98" s="128"/>
      <c r="C98" s="128" t="s">
        <v>103</v>
      </c>
      <c r="D98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7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3023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3024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2963</v>
      </c>
      <c r="B9" s="18"/>
      <c r="C9" s="18"/>
      <c r="D9" s="7"/>
      <c r="E9" s="8"/>
      <c r="F9" s="9"/>
      <c r="G9" s="56"/>
    </row>
    <row r="10" spans="1:8" x14ac:dyDescent="0.25">
      <c r="A10" s="57" t="s">
        <v>2964</v>
      </c>
      <c r="B10" s="19"/>
      <c r="C10" s="19"/>
      <c r="D10" s="10"/>
      <c r="E10" s="28"/>
      <c r="F10" s="11"/>
      <c r="G10" s="58"/>
    </row>
    <row r="11" spans="1:8" x14ac:dyDescent="0.25">
      <c r="A11" s="42" t="s">
        <v>3025</v>
      </c>
      <c r="B11" s="18" t="s">
        <v>3026</v>
      </c>
      <c r="C11" s="18"/>
      <c r="D11" s="7">
        <v>172445.71799999999</v>
      </c>
      <c r="E11" s="8">
        <v>7735.73</v>
      </c>
      <c r="F11" s="9">
        <v>0.99460000000000004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7735.73</v>
      </c>
      <c r="F12" s="22">
        <v>0.99460000000000004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7735.73</v>
      </c>
      <c r="F14" s="22">
        <v>0.99460000000000004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58.99</v>
      </c>
      <c r="F17" s="9">
        <v>7.6E-3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58.99</v>
      </c>
      <c r="F18" s="22">
        <v>7.6E-3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58.99</v>
      </c>
      <c r="F20" s="22">
        <v>7.6E-3</v>
      </c>
      <c r="G20" s="58"/>
    </row>
    <row r="21" spans="1:7" x14ac:dyDescent="0.25">
      <c r="A21" s="41" t="s">
        <v>218</v>
      </c>
      <c r="B21" s="18"/>
      <c r="C21" s="18"/>
      <c r="D21" s="7"/>
      <c r="E21" s="8">
        <v>1.07495E-2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12">
        <v>-16.9007495</v>
      </c>
      <c r="F22" s="13">
        <v>-2.2009999999999998E-3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7777.83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42"/>
      <c r="G26" s="48"/>
    </row>
    <row r="27" spans="1:7" x14ac:dyDescent="0.25">
      <c r="A27" s="62" t="s">
        <v>232</v>
      </c>
      <c r="G27" s="48"/>
    </row>
    <row r="28" spans="1:7" x14ac:dyDescent="0.25">
      <c r="A28" s="43" t="s">
        <v>233</v>
      </c>
      <c r="B28" s="3" t="s">
        <v>127</v>
      </c>
      <c r="G28" s="48"/>
    </row>
    <row r="29" spans="1:7" x14ac:dyDescent="0.25">
      <c r="A29" s="42" t="s">
        <v>234</v>
      </c>
      <c r="G29" s="48"/>
    </row>
    <row r="30" spans="1:7" x14ac:dyDescent="0.25">
      <c r="A30" s="42" t="s">
        <v>235</v>
      </c>
      <c r="B30" s="3" t="s">
        <v>236</v>
      </c>
      <c r="C30" s="3" t="s">
        <v>236</v>
      </c>
      <c r="G30" s="48"/>
    </row>
    <row r="31" spans="1:7" x14ac:dyDescent="0.25">
      <c r="A31" s="42"/>
      <c r="B31" s="63">
        <v>45382</v>
      </c>
      <c r="C31" s="63">
        <v>45565</v>
      </c>
      <c r="G31" s="48"/>
    </row>
    <row r="32" spans="1:7" x14ac:dyDescent="0.25">
      <c r="A32" s="42" t="s">
        <v>240</v>
      </c>
      <c r="B32">
        <v>20.867100000000001</v>
      </c>
      <c r="C32">
        <v>21.9559</v>
      </c>
      <c r="E32" s="2"/>
      <c r="G32" s="64"/>
    </row>
    <row r="33" spans="1:7" x14ac:dyDescent="0.25">
      <c r="A33" s="42" t="s">
        <v>709</v>
      </c>
      <c r="B33">
        <v>19.119800000000001</v>
      </c>
      <c r="C33">
        <v>20.033799999999999</v>
      </c>
      <c r="E33" s="2"/>
      <c r="G33" s="64"/>
    </row>
    <row r="34" spans="1:7" x14ac:dyDescent="0.25">
      <c r="A34" s="42"/>
      <c r="E34" s="2"/>
      <c r="G34" s="64"/>
    </row>
    <row r="35" spans="1:7" x14ac:dyDescent="0.25">
      <c r="A35" s="42" t="s">
        <v>251</v>
      </c>
      <c r="B35" s="3" t="s">
        <v>127</v>
      </c>
      <c r="G35" s="48"/>
    </row>
    <row r="36" spans="1:7" x14ac:dyDescent="0.25">
      <c r="A36" s="42" t="s">
        <v>252</v>
      </c>
      <c r="B36" s="3" t="s">
        <v>127</v>
      </c>
      <c r="G36" s="48"/>
    </row>
    <row r="37" spans="1:7" ht="30" customHeight="1" x14ac:dyDescent="0.25">
      <c r="A37" s="43" t="s">
        <v>253</v>
      </c>
      <c r="B37" s="3" t="s">
        <v>127</v>
      </c>
      <c r="G37" s="48"/>
    </row>
    <row r="38" spans="1:7" ht="30" customHeight="1" x14ac:dyDescent="0.25">
      <c r="A38" s="43" t="s">
        <v>254</v>
      </c>
      <c r="B38" s="65">
        <v>7735.7276129999991</v>
      </c>
      <c r="G38" s="48"/>
    </row>
    <row r="39" spans="1:7" ht="30" customHeight="1" x14ac:dyDescent="0.25">
      <c r="A39" s="43" t="s">
        <v>2828</v>
      </c>
      <c r="B39" s="3" t="s">
        <v>127</v>
      </c>
      <c r="G39" s="48"/>
    </row>
    <row r="40" spans="1:7" ht="30" customHeight="1" x14ac:dyDescent="0.25">
      <c r="A40" s="43" t="s">
        <v>2829</v>
      </c>
      <c r="B40" s="3" t="s">
        <v>127</v>
      </c>
      <c r="G40" s="48"/>
    </row>
    <row r="41" spans="1:7" ht="30" customHeight="1" x14ac:dyDescent="0.25">
      <c r="A41" s="43" t="s">
        <v>2967</v>
      </c>
      <c r="B41" s="3" t="s">
        <v>127</v>
      </c>
      <c r="G41" s="48"/>
    </row>
    <row r="42" spans="1:7" ht="30" customHeight="1" x14ac:dyDescent="0.25">
      <c r="A42" s="43" t="s">
        <v>258</v>
      </c>
      <c r="B42" s="3" t="s">
        <v>127</v>
      </c>
      <c r="G42" s="48"/>
    </row>
    <row r="43" spans="1:7" x14ac:dyDescent="0.25">
      <c r="A43" s="42" t="s">
        <v>259</v>
      </c>
      <c r="B43" s="3" t="s">
        <v>127</v>
      </c>
      <c r="G43" s="48"/>
    </row>
    <row r="44" spans="1:7" ht="3.6" customHeight="1" thickBot="1" x14ac:dyDescent="0.3">
      <c r="A44" s="66"/>
      <c r="B44" s="67"/>
      <c r="C44" s="68"/>
      <c r="D44" s="68"/>
      <c r="E44" s="68"/>
      <c r="F44" s="68"/>
      <c r="G44" s="69"/>
    </row>
    <row r="46" spans="1:7" ht="69.95" customHeight="1" x14ac:dyDescent="0.25">
      <c r="A46" s="128" t="s">
        <v>261</v>
      </c>
      <c r="B46" s="128" t="s">
        <v>262</v>
      </c>
      <c r="C46" s="128" t="s">
        <v>5</v>
      </c>
      <c r="D46" s="128" t="s">
        <v>6</v>
      </c>
    </row>
    <row r="47" spans="1:7" ht="69.95" customHeight="1" x14ac:dyDescent="0.25">
      <c r="A47" s="128" t="s">
        <v>3027</v>
      </c>
      <c r="B47" s="128"/>
      <c r="C47" s="128" t="s">
        <v>105</v>
      </c>
      <c r="D47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7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3028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3029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2963</v>
      </c>
      <c r="B9" s="18"/>
      <c r="C9" s="18"/>
      <c r="D9" s="7"/>
      <c r="E9" s="8"/>
      <c r="F9" s="9"/>
      <c r="G9" s="56"/>
    </row>
    <row r="10" spans="1:8" x14ac:dyDescent="0.25">
      <c r="A10" s="57" t="s">
        <v>2964</v>
      </c>
      <c r="B10" s="19"/>
      <c r="C10" s="19"/>
      <c r="D10" s="10"/>
      <c r="E10" s="28"/>
      <c r="F10" s="11"/>
      <c r="G10" s="58"/>
    </row>
    <row r="11" spans="1:8" x14ac:dyDescent="0.25">
      <c r="A11" s="42" t="s">
        <v>3030</v>
      </c>
      <c r="B11" s="18" t="s">
        <v>3031</v>
      </c>
      <c r="C11" s="18"/>
      <c r="D11" s="7">
        <v>89296.714309999996</v>
      </c>
      <c r="E11" s="8">
        <v>11144.54</v>
      </c>
      <c r="F11" s="9">
        <v>0.98799999999999999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11144.54</v>
      </c>
      <c r="F12" s="22">
        <v>0.98799999999999999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11144.54</v>
      </c>
      <c r="F14" s="22">
        <v>0.98799999999999999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94.98</v>
      </c>
      <c r="F17" s="9">
        <v>8.3999999999999995E-3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94.98</v>
      </c>
      <c r="F18" s="22">
        <v>8.3999999999999995E-3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94.98</v>
      </c>
      <c r="F20" s="22">
        <v>8.3999999999999995E-3</v>
      </c>
      <c r="G20" s="58"/>
    </row>
    <row r="21" spans="1:7" x14ac:dyDescent="0.25">
      <c r="A21" s="41" t="s">
        <v>218</v>
      </c>
      <c r="B21" s="18"/>
      <c r="C21" s="18"/>
      <c r="D21" s="7"/>
      <c r="E21" s="8">
        <v>1.7308400000000002E-2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8">
        <v>40.762691599999997</v>
      </c>
      <c r="F22" s="9">
        <v>3.5990000000000002E-3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11280.3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42"/>
      <c r="G26" s="48"/>
    </row>
    <row r="27" spans="1:7" x14ac:dyDescent="0.25">
      <c r="A27" s="62" t="s">
        <v>232</v>
      </c>
      <c r="G27" s="48"/>
    </row>
    <row r="28" spans="1:7" x14ac:dyDescent="0.25">
      <c r="A28" s="43" t="s">
        <v>233</v>
      </c>
      <c r="B28" s="3" t="s">
        <v>127</v>
      </c>
      <c r="G28" s="48"/>
    </row>
    <row r="29" spans="1:7" x14ac:dyDescent="0.25">
      <c r="A29" s="42" t="s">
        <v>234</v>
      </c>
      <c r="G29" s="48"/>
    </row>
    <row r="30" spans="1:7" x14ac:dyDescent="0.25">
      <c r="A30" s="42" t="s">
        <v>235</v>
      </c>
      <c r="B30" s="3" t="s">
        <v>236</v>
      </c>
      <c r="C30" s="3" t="s">
        <v>236</v>
      </c>
      <c r="G30" s="48"/>
    </row>
    <row r="31" spans="1:7" x14ac:dyDescent="0.25">
      <c r="A31" s="42"/>
      <c r="B31" s="63">
        <v>45382</v>
      </c>
      <c r="C31" s="63">
        <v>45565</v>
      </c>
      <c r="G31" s="48"/>
    </row>
    <row r="32" spans="1:7" x14ac:dyDescent="0.25">
      <c r="A32" s="42" t="s">
        <v>240</v>
      </c>
      <c r="B32">
        <v>15.6724</v>
      </c>
      <c r="C32">
        <v>17.1831</v>
      </c>
      <c r="E32" s="2"/>
      <c r="G32" s="64"/>
    </row>
    <row r="33" spans="1:7" x14ac:dyDescent="0.25">
      <c r="A33" s="42" t="s">
        <v>709</v>
      </c>
      <c r="B33">
        <v>14.588200000000001</v>
      </c>
      <c r="C33">
        <v>15.924799999999999</v>
      </c>
      <c r="E33" s="2"/>
      <c r="G33" s="64"/>
    </row>
    <row r="34" spans="1:7" x14ac:dyDescent="0.25">
      <c r="A34" s="42"/>
      <c r="E34" s="2"/>
      <c r="G34" s="64"/>
    </row>
    <row r="35" spans="1:7" x14ac:dyDescent="0.25">
      <c r="A35" s="42" t="s">
        <v>251</v>
      </c>
      <c r="B35" s="3" t="s">
        <v>127</v>
      </c>
      <c r="G35" s="48"/>
    </row>
    <row r="36" spans="1:7" x14ac:dyDescent="0.25">
      <c r="A36" s="42" t="s">
        <v>252</v>
      </c>
      <c r="B36" s="3" t="s">
        <v>127</v>
      </c>
      <c r="G36" s="48"/>
    </row>
    <row r="37" spans="1:7" ht="30" customHeight="1" x14ac:dyDescent="0.25">
      <c r="A37" s="43" t="s">
        <v>253</v>
      </c>
      <c r="B37" s="3" t="s">
        <v>127</v>
      </c>
      <c r="G37" s="48"/>
    </row>
    <row r="38" spans="1:7" ht="30" customHeight="1" x14ac:dyDescent="0.25">
      <c r="A38" s="43" t="s">
        <v>254</v>
      </c>
      <c r="B38" s="65">
        <v>11144.5351293</v>
      </c>
      <c r="G38" s="48"/>
    </row>
    <row r="39" spans="1:7" ht="30" customHeight="1" x14ac:dyDescent="0.25">
      <c r="A39" s="43" t="s">
        <v>2828</v>
      </c>
      <c r="B39" s="3" t="s">
        <v>127</v>
      </c>
      <c r="G39" s="48"/>
    </row>
    <row r="40" spans="1:7" ht="30" customHeight="1" x14ac:dyDescent="0.25">
      <c r="A40" s="43" t="s">
        <v>2829</v>
      </c>
      <c r="B40" s="3" t="s">
        <v>127</v>
      </c>
      <c r="G40" s="48"/>
    </row>
    <row r="41" spans="1:7" ht="30" customHeight="1" x14ac:dyDescent="0.25">
      <c r="A41" s="43" t="s">
        <v>2967</v>
      </c>
      <c r="B41" s="3" t="s">
        <v>127</v>
      </c>
      <c r="G41" s="48"/>
    </row>
    <row r="42" spans="1:7" ht="30" customHeight="1" x14ac:dyDescent="0.25">
      <c r="A42" s="43" t="s">
        <v>258</v>
      </c>
      <c r="B42" s="3" t="s">
        <v>127</v>
      </c>
      <c r="G42" s="48"/>
    </row>
    <row r="43" spans="1:7" x14ac:dyDescent="0.25">
      <c r="A43" s="42" t="s">
        <v>259</v>
      </c>
      <c r="B43" s="3" t="s">
        <v>127</v>
      </c>
      <c r="G43" s="48"/>
    </row>
    <row r="44" spans="1:7" ht="6" customHeight="1" thickBot="1" x14ac:dyDescent="0.3">
      <c r="A44" s="66"/>
      <c r="B44" s="67"/>
      <c r="C44" s="68"/>
      <c r="D44" s="68"/>
      <c r="E44" s="68"/>
      <c r="F44" s="68"/>
      <c r="G44" s="69"/>
    </row>
    <row r="46" spans="1:7" ht="69.95" customHeight="1" x14ac:dyDescent="0.25">
      <c r="A46" s="128" t="s">
        <v>261</v>
      </c>
      <c r="B46" s="128" t="s">
        <v>262</v>
      </c>
      <c r="C46" s="128" t="s">
        <v>5</v>
      </c>
      <c r="D46" s="128" t="s">
        <v>6</v>
      </c>
    </row>
    <row r="47" spans="1:7" ht="69.95" customHeight="1" x14ac:dyDescent="0.25">
      <c r="A47" s="128" t="s">
        <v>3032</v>
      </c>
      <c r="B47" s="128"/>
      <c r="C47" s="128" t="s">
        <v>107</v>
      </c>
      <c r="D47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47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3033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3034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2963</v>
      </c>
      <c r="B9" s="18"/>
      <c r="C9" s="18"/>
      <c r="D9" s="7"/>
      <c r="E9" s="8"/>
      <c r="F9" s="9"/>
      <c r="G9" s="56"/>
    </row>
    <row r="10" spans="1:8" x14ac:dyDescent="0.25">
      <c r="A10" s="57" t="s">
        <v>2964</v>
      </c>
      <c r="B10" s="19"/>
      <c r="C10" s="19"/>
      <c r="D10" s="10"/>
      <c r="E10" s="28"/>
      <c r="F10" s="11"/>
      <c r="G10" s="58"/>
    </row>
    <row r="11" spans="1:8" x14ac:dyDescent="0.25">
      <c r="A11" s="42" t="s">
        <v>3035</v>
      </c>
      <c r="B11" s="18" t="s">
        <v>3036</v>
      </c>
      <c r="C11" s="18"/>
      <c r="D11" s="7">
        <v>34864.97</v>
      </c>
      <c r="E11" s="8">
        <v>11114.06</v>
      </c>
      <c r="F11" s="9">
        <v>0.96150000000000002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11114.06</v>
      </c>
      <c r="F12" s="22">
        <v>0.96150000000000002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11114.06</v>
      </c>
      <c r="F14" s="22">
        <v>0.96150000000000002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470.91</v>
      </c>
      <c r="F17" s="9">
        <v>4.07E-2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470.91</v>
      </c>
      <c r="F18" s="22">
        <v>4.07E-2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470.91</v>
      </c>
      <c r="F20" s="22">
        <v>4.07E-2</v>
      </c>
      <c r="G20" s="58"/>
    </row>
    <row r="21" spans="1:7" x14ac:dyDescent="0.25">
      <c r="A21" s="41" t="s">
        <v>218</v>
      </c>
      <c r="B21" s="18"/>
      <c r="C21" s="18"/>
      <c r="D21" s="7"/>
      <c r="E21" s="8">
        <v>8.5813500000000001E-2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12">
        <v>-25.815813500000001</v>
      </c>
      <c r="F22" s="13">
        <v>-2.2070000000000002E-3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11559.24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42"/>
      <c r="G26" s="48"/>
    </row>
    <row r="27" spans="1:7" x14ac:dyDescent="0.25">
      <c r="A27" s="62" t="s">
        <v>232</v>
      </c>
      <c r="G27" s="48"/>
    </row>
    <row r="28" spans="1:7" x14ac:dyDescent="0.25">
      <c r="A28" s="43" t="s">
        <v>233</v>
      </c>
      <c r="B28" s="3" t="s">
        <v>127</v>
      </c>
      <c r="G28" s="48"/>
    </row>
    <row r="29" spans="1:7" x14ac:dyDescent="0.25">
      <c r="A29" s="42" t="s">
        <v>234</v>
      </c>
      <c r="G29" s="48"/>
    </row>
    <row r="30" spans="1:7" x14ac:dyDescent="0.25">
      <c r="A30" s="42" t="s">
        <v>235</v>
      </c>
      <c r="B30" s="3" t="s">
        <v>236</v>
      </c>
      <c r="C30" s="3" t="s">
        <v>236</v>
      </c>
      <c r="G30" s="48"/>
    </row>
    <row r="31" spans="1:7" x14ac:dyDescent="0.25">
      <c r="A31" s="42"/>
      <c r="B31" s="63">
        <v>45382</v>
      </c>
      <c r="C31" s="63">
        <v>45565</v>
      </c>
      <c r="G31" s="48"/>
    </row>
    <row r="32" spans="1:7" x14ac:dyDescent="0.25">
      <c r="A32" s="42" t="s">
        <v>240</v>
      </c>
      <c r="B32">
        <v>32.073599999999999</v>
      </c>
      <c r="C32">
        <v>34.192700000000002</v>
      </c>
      <c r="E32" s="2"/>
      <c r="G32" s="64"/>
    </row>
    <row r="33" spans="1:7" x14ac:dyDescent="0.25">
      <c r="A33" s="42" t="s">
        <v>709</v>
      </c>
      <c r="B33">
        <v>29.354299999999999</v>
      </c>
      <c r="C33" s="71">
        <v>31.155999999999999</v>
      </c>
      <c r="E33" s="2"/>
      <c r="G33" s="64"/>
    </row>
    <row r="34" spans="1:7" x14ac:dyDescent="0.25">
      <c r="A34" s="42"/>
      <c r="E34" s="2"/>
      <c r="G34" s="64"/>
    </row>
    <row r="35" spans="1:7" x14ac:dyDescent="0.25">
      <c r="A35" s="42" t="s">
        <v>251</v>
      </c>
      <c r="B35" s="3" t="s">
        <v>127</v>
      </c>
      <c r="G35" s="48"/>
    </row>
    <row r="36" spans="1:7" x14ac:dyDescent="0.25">
      <c r="A36" s="42" t="s">
        <v>252</v>
      </c>
      <c r="B36" s="3" t="s">
        <v>127</v>
      </c>
      <c r="G36" s="48"/>
    </row>
    <row r="37" spans="1:7" ht="30" customHeight="1" x14ac:dyDescent="0.25">
      <c r="A37" s="43" t="s">
        <v>253</v>
      </c>
      <c r="B37" s="3" t="s">
        <v>127</v>
      </c>
      <c r="G37" s="48"/>
    </row>
    <row r="38" spans="1:7" ht="30" customHeight="1" x14ac:dyDescent="0.25">
      <c r="A38" s="43" t="s">
        <v>254</v>
      </c>
      <c r="B38" s="65">
        <v>11114.0630196</v>
      </c>
      <c r="G38" s="48"/>
    </row>
    <row r="39" spans="1:7" ht="30" customHeight="1" x14ac:dyDescent="0.25">
      <c r="A39" s="43" t="s">
        <v>2828</v>
      </c>
      <c r="B39" s="3" t="s">
        <v>127</v>
      </c>
      <c r="G39" s="48"/>
    </row>
    <row r="40" spans="1:7" ht="30" customHeight="1" x14ac:dyDescent="0.25">
      <c r="A40" s="43" t="s">
        <v>2829</v>
      </c>
      <c r="B40" s="3" t="s">
        <v>127</v>
      </c>
      <c r="G40" s="48"/>
    </row>
    <row r="41" spans="1:7" ht="30" customHeight="1" x14ac:dyDescent="0.25">
      <c r="A41" s="43" t="s">
        <v>2967</v>
      </c>
      <c r="B41" s="3" t="s">
        <v>127</v>
      </c>
      <c r="G41" s="48"/>
    </row>
    <row r="42" spans="1:7" ht="30" customHeight="1" x14ac:dyDescent="0.25">
      <c r="A42" s="43" t="s">
        <v>258</v>
      </c>
      <c r="B42" s="3" t="s">
        <v>127</v>
      </c>
      <c r="G42" s="48"/>
    </row>
    <row r="43" spans="1:7" x14ac:dyDescent="0.25">
      <c r="A43" s="42" t="s">
        <v>259</v>
      </c>
      <c r="B43" s="3" t="s">
        <v>127</v>
      </c>
      <c r="G43" s="48"/>
    </row>
    <row r="44" spans="1:7" ht="6.6" customHeight="1" thickBot="1" x14ac:dyDescent="0.3">
      <c r="A44" s="66"/>
      <c r="B44" s="67"/>
      <c r="C44" s="68"/>
      <c r="D44" s="68"/>
      <c r="E44" s="68"/>
      <c r="F44" s="68"/>
      <c r="G44" s="69"/>
    </row>
    <row r="46" spans="1:7" ht="69.95" customHeight="1" x14ac:dyDescent="0.25">
      <c r="A46" s="128" t="s">
        <v>261</v>
      </c>
      <c r="B46" s="128" t="s">
        <v>262</v>
      </c>
      <c r="C46" s="128" t="s">
        <v>5</v>
      </c>
      <c r="D46" s="128" t="s">
        <v>6</v>
      </c>
    </row>
    <row r="47" spans="1:7" ht="69.95" customHeight="1" x14ac:dyDescent="0.25">
      <c r="A47" s="128" t="s">
        <v>3037</v>
      </c>
      <c r="B47" s="128"/>
      <c r="C47" s="128" t="s">
        <v>109</v>
      </c>
      <c r="D47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7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3038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3039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2963</v>
      </c>
      <c r="B9" s="18"/>
      <c r="C9" s="18"/>
      <c r="D9" s="7"/>
      <c r="E9" s="8"/>
      <c r="F9" s="9"/>
      <c r="G9" s="56"/>
    </row>
    <row r="10" spans="1:8" x14ac:dyDescent="0.25">
      <c r="A10" s="57" t="s">
        <v>2964</v>
      </c>
      <c r="B10" s="19"/>
      <c r="C10" s="19"/>
      <c r="D10" s="10"/>
      <c r="E10" s="28"/>
      <c r="F10" s="11"/>
      <c r="G10" s="58"/>
    </row>
    <row r="11" spans="1:8" x14ac:dyDescent="0.25">
      <c r="A11" s="42" t="s">
        <v>3040</v>
      </c>
      <c r="B11" s="18" t="s">
        <v>3041</v>
      </c>
      <c r="C11" s="18"/>
      <c r="D11" s="7">
        <v>978886.076</v>
      </c>
      <c r="E11" s="8">
        <v>222281.56</v>
      </c>
      <c r="F11" s="9">
        <v>0.98740000000000006</v>
      </c>
      <c r="G11" s="56"/>
    </row>
    <row r="12" spans="1:8" x14ac:dyDescent="0.25">
      <c r="A12" s="57" t="s">
        <v>130</v>
      </c>
      <c r="B12" s="19"/>
      <c r="C12" s="19"/>
      <c r="D12" s="10"/>
      <c r="E12" s="21">
        <v>222281.56</v>
      </c>
      <c r="F12" s="22">
        <v>0.98740000000000006</v>
      </c>
      <c r="G12" s="58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9" t="s">
        <v>142</v>
      </c>
      <c r="B14" s="38"/>
      <c r="C14" s="38"/>
      <c r="D14" s="39"/>
      <c r="E14" s="21">
        <v>222281.56</v>
      </c>
      <c r="F14" s="22">
        <v>0.98740000000000006</v>
      </c>
      <c r="G14" s="58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3870.29</v>
      </c>
      <c r="F17" s="9">
        <v>1.72E-2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3870.29</v>
      </c>
      <c r="F18" s="22">
        <v>1.72E-2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3870.29</v>
      </c>
      <c r="F20" s="22">
        <v>1.72E-2</v>
      </c>
      <c r="G20" s="58"/>
    </row>
    <row r="21" spans="1:7" x14ac:dyDescent="0.25">
      <c r="A21" s="41" t="s">
        <v>218</v>
      </c>
      <c r="B21" s="18"/>
      <c r="C21" s="18"/>
      <c r="D21" s="7"/>
      <c r="E21" s="8">
        <v>0.7052737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12">
        <v>-1024.2252736999999</v>
      </c>
      <c r="F22" s="13">
        <v>-4.6030000000000003E-3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225128.33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42"/>
      <c r="G26" s="48"/>
    </row>
    <row r="27" spans="1:7" x14ac:dyDescent="0.25">
      <c r="A27" s="62" t="s">
        <v>232</v>
      </c>
      <c r="G27" s="48"/>
    </row>
    <row r="28" spans="1:7" x14ac:dyDescent="0.25">
      <c r="A28" s="43" t="s">
        <v>233</v>
      </c>
      <c r="B28" s="3" t="s">
        <v>127</v>
      </c>
      <c r="G28" s="48"/>
    </row>
    <row r="29" spans="1:7" x14ac:dyDescent="0.25">
      <c r="A29" s="42" t="s">
        <v>234</v>
      </c>
      <c r="G29" s="48"/>
    </row>
    <row r="30" spans="1:7" x14ac:dyDescent="0.25">
      <c r="A30" s="42" t="s">
        <v>235</v>
      </c>
      <c r="B30" s="3" t="s">
        <v>236</v>
      </c>
      <c r="C30" s="3" t="s">
        <v>236</v>
      </c>
      <c r="G30" s="48"/>
    </row>
    <row r="31" spans="1:7" x14ac:dyDescent="0.25">
      <c r="A31" s="42"/>
      <c r="B31" s="63">
        <v>45382</v>
      </c>
      <c r="C31" s="63">
        <v>45565</v>
      </c>
      <c r="G31" s="48"/>
    </row>
    <row r="32" spans="1:7" x14ac:dyDescent="0.25">
      <c r="A32" s="42" t="s">
        <v>240</v>
      </c>
      <c r="B32">
        <v>23.721699999999998</v>
      </c>
      <c r="C32">
        <v>24.555599999999998</v>
      </c>
      <c r="E32" s="2"/>
      <c r="G32" s="64"/>
    </row>
    <row r="33" spans="1:7" x14ac:dyDescent="0.25">
      <c r="A33" s="42" t="s">
        <v>709</v>
      </c>
      <c r="B33">
        <v>22.790400000000002</v>
      </c>
      <c r="C33">
        <v>23.484100000000002</v>
      </c>
      <c r="E33" s="2"/>
      <c r="G33" s="64"/>
    </row>
    <row r="34" spans="1:7" x14ac:dyDescent="0.25">
      <c r="A34" s="42"/>
      <c r="E34" s="2"/>
      <c r="G34" s="64"/>
    </row>
    <row r="35" spans="1:7" x14ac:dyDescent="0.25">
      <c r="A35" s="42" t="s">
        <v>251</v>
      </c>
      <c r="B35" s="3" t="s">
        <v>127</v>
      </c>
      <c r="G35" s="48"/>
    </row>
    <row r="36" spans="1:7" x14ac:dyDescent="0.25">
      <c r="A36" s="42" t="s">
        <v>252</v>
      </c>
      <c r="B36" s="3" t="s">
        <v>127</v>
      </c>
      <c r="G36" s="48"/>
    </row>
    <row r="37" spans="1:7" ht="30" customHeight="1" x14ac:dyDescent="0.25">
      <c r="A37" s="43" t="s">
        <v>253</v>
      </c>
      <c r="B37" s="3" t="s">
        <v>127</v>
      </c>
      <c r="G37" s="48"/>
    </row>
    <row r="38" spans="1:7" ht="30" customHeight="1" x14ac:dyDescent="0.25">
      <c r="A38" s="43" t="s">
        <v>254</v>
      </c>
      <c r="B38" s="65">
        <v>222281.56090889999</v>
      </c>
      <c r="G38" s="48"/>
    </row>
    <row r="39" spans="1:7" ht="30" customHeight="1" x14ac:dyDescent="0.25">
      <c r="A39" s="43" t="s">
        <v>2828</v>
      </c>
      <c r="B39" s="3" t="s">
        <v>127</v>
      </c>
      <c r="G39" s="48"/>
    </row>
    <row r="40" spans="1:7" ht="30" customHeight="1" x14ac:dyDescent="0.25">
      <c r="A40" s="43" t="s">
        <v>2829</v>
      </c>
      <c r="B40" s="3" t="s">
        <v>127</v>
      </c>
      <c r="G40" s="48"/>
    </row>
    <row r="41" spans="1:7" ht="30" customHeight="1" x14ac:dyDescent="0.25">
      <c r="A41" s="43" t="s">
        <v>2967</v>
      </c>
      <c r="B41" s="3" t="s">
        <v>127</v>
      </c>
      <c r="G41" s="48"/>
    </row>
    <row r="42" spans="1:7" ht="30" customHeight="1" x14ac:dyDescent="0.25">
      <c r="A42" s="43" t="s">
        <v>258</v>
      </c>
      <c r="B42" s="3" t="s">
        <v>127</v>
      </c>
      <c r="G42" s="48"/>
    </row>
    <row r="43" spans="1:7" x14ac:dyDescent="0.25">
      <c r="A43" s="42" t="s">
        <v>259</v>
      </c>
      <c r="B43" s="3" t="s">
        <v>127</v>
      </c>
      <c r="G43" s="48"/>
    </row>
    <row r="44" spans="1:7" ht="5.45" customHeight="1" thickBot="1" x14ac:dyDescent="0.3">
      <c r="A44" s="66"/>
      <c r="B44" s="67"/>
      <c r="C44" s="68"/>
      <c r="D44" s="68"/>
      <c r="E44" s="68"/>
      <c r="F44" s="68"/>
      <c r="G44" s="69"/>
    </row>
    <row r="46" spans="1:7" ht="69.95" customHeight="1" x14ac:dyDescent="0.25">
      <c r="A46" s="128" t="s">
        <v>261</v>
      </c>
      <c r="B46" s="128" t="s">
        <v>262</v>
      </c>
      <c r="C46" s="128" t="s">
        <v>5</v>
      </c>
      <c r="D46" s="128" t="s">
        <v>6</v>
      </c>
    </row>
    <row r="47" spans="1:7" ht="69.95" customHeight="1" x14ac:dyDescent="0.25">
      <c r="A47" s="128" t="s">
        <v>3042</v>
      </c>
      <c r="B47" s="128"/>
      <c r="C47" s="128" t="s">
        <v>111</v>
      </c>
      <c r="D47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46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</row>
    <row r="2" spans="1:8" ht="30.75" customHeight="1" thickBot="1" x14ac:dyDescent="0.3">
      <c r="A2" s="46" t="s">
        <v>116</v>
      </c>
    </row>
    <row r="3" spans="1:8" ht="36.75" customHeight="1" x14ac:dyDescent="0.25">
      <c r="A3" s="135" t="s">
        <v>3043</v>
      </c>
      <c r="B3" s="136"/>
      <c r="C3" s="136"/>
      <c r="D3" s="136"/>
      <c r="E3" s="136"/>
      <c r="F3" s="136"/>
      <c r="G3" s="137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3044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2266</v>
      </c>
      <c r="B11" s="18"/>
      <c r="C11" s="18"/>
      <c r="D11" s="7"/>
      <c r="E11" s="8"/>
      <c r="F11" s="9"/>
      <c r="G11" s="56"/>
    </row>
    <row r="12" spans="1:8" x14ac:dyDescent="0.25">
      <c r="A12" s="57" t="s">
        <v>3045</v>
      </c>
      <c r="B12" s="19"/>
      <c r="C12" s="19"/>
      <c r="D12" s="10"/>
      <c r="E12" s="28"/>
      <c r="F12" s="11"/>
      <c r="G12" s="56"/>
    </row>
    <row r="13" spans="1:8" x14ac:dyDescent="0.25">
      <c r="A13" s="41" t="s">
        <v>2268</v>
      </c>
      <c r="B13" s="18" t="s">
        <v>2269</v>
      </c>
      <c r="C13" s="19"/>
      <c r="D13" s="8">
        <v>7686.2664999999997</v>
      </c>
      <c r="E13" s="8">
        <v>6882.0524360999998</v>
      </c>
      <c r="F13" s="9">
        <v>0.9728</v>
      </c>
      <c r="G13" s="56"/>
    </row>
    <row r="14" spans="1:8" x14ac:dyDescent="0.25">
      <c r="A14" s="59" t="s">
        <v>142</v>
      </c>
      <c r="B14" s="38"/>
      <c r="C14" s="38"/>
      <c r="D14" s="39"/>
      <c r="E14" s="21">
        <f>SUM(E13)</f>
        <v>6882.0524360999998</v>
      </c>
      <c r="F14" s="22">
        <f>SUM(F13)</f>
        <v>0.9728</v>
      </c>
      <c r="G14" s="56"/>
    </row>
    <row r="15" spans="1:8" x14ac:dyDescent="0.25">
      <c r="A15" s="41"/>
      <c r="B15" s="18"/>
      <c r="C15" s="18"/>
      <c r="D15" s="7"/>
      <c r="E15" s="8"/>
      <c r="F15" s="9"/>
      <c r="G15" s="56"/>
    </row>
    <row r="16" spans="1:8" x14ac:dyDescent="0.25">
      <c r="A16" s="57" t="s">
        <v>216</v>
      </c>
      <c r="B16" s="18"/>
      <c r="C16" s="18"/>
      <c r="D16" s="7"/>
      <c r="E16" s="8"/>
      <c r="F16" s="9"/>
      <c r="G16" s="56"/>
    </row>
    <row r="17" spans="1:7" x14ac:dyDescent="0.25">
      <c r="A17" s="41" t="s">
        <v>217</v>
      </c>
      <c r="B17" s="18"/>
      <c r="C17" s="18"/>
      <c r="D17" s="7"/>
      <c r="E17" s="8">
        <v>12</v>
      </c>
      <c r="F17" s="9">
        <v>1.696E-3</v>
      </c>
      <c r="G17" s="56">
        <v>6.6513000000000003E-2</v>
      </c>
    </row>
    <row r="18" spans="1:7" x14ac:dyDescent="0.25">
      <c r="A18" s="57" t="s">
        <v>130</v>
      </c>
      <c r="B18" s="19"/>
      <c r="C18" s="19"/>
      <c r="D18" s="10"/>
      <c r="E18" s="21">
        <v>12</v>
      </c>
      <c r="F18" s="22">
        <v>1.6949999999999999E-3</v>
      </c>
      <c r="G18" s="58"/>
    </row>
    <row r="19" spans="1:7" x14ac:dyDescent="0.25">
      <c r="A19" s="41"/>
      <c r="B19" s="18"/>
      <c r="C19" s="18"/>
      <c r="D19" s="7"/>
      <c r="E19" s="8"/>
      <c r="F19" s="9"/>
      <c r="G19" s="56"/>
    </row>
    <row r="20" spans="1:7" x14ac:dyDescent="0.25">
      <c r="A20" s="59" t="s">
        <v>142</v>
      </c>
      <c r="B20" s="38"/>
      <c r="C20" s="38"/>
      <c r="D20" s="39"/>
      <c r="E20" s="21">
        <v>12</v>
      </c>
      <c r="F20" s="22">
        <v>1.696E-3</v>
      </c>
      <c r="G20" s="58"/>
    </row>
    <row r="21" spans="1:7" x14ac:dyDescent="0.25">
      <c r="A21" s="41" t="s">
        <v>218</v>
      </c>
      <c r="B21" s="18"/>
      <c r="C21" s="18"/>
      <c r="D21" s="7"/>
      <c r="E21" s="8">
        <v>2.1863E-3</v>
      </c>
      <c r="F21" s="31" t="s">
        <v>895</v>
      </c>
      <c r="G21" s="56"/>
    </row>
    <row r="22" spans="1:7" x14ac:dyDescent="0.25">
      <c r="A22" s="41" t="s">
        <v>219</v>
      </c>
      <c r="B22" s="18"/>
      <c r="C22" s="18"/>
      <c r="D22" s="7"/>
      <c r="E22" s="8">
        <v>180.4878137</v>
      </c>
      <c r="F22" s="9">
        <v>2.5499999999999998E-2</v>
      </c>
      <c r="G22" s="56">
        <v>6.6513000000000003E-2</v>
      </c>
    </row>
    <row r="23" spans="1:7" x14ac:dyDescent="0.25">
      <c r="A23" s="60" t="s">
        <v>220</v>
      </c>
      <c r="B23" s="20"/>
      <c r="C23" s="20"/>
      <c r="D23" s="14"/>
      <c r="E23" s="15">
        <v>7074.54</v>
      </c>
      <c r="F23" s="16">
        <v>1</v>
      </c>
      <c r="G23" s="61"/>
    </row>
    <row r="24" spans="1:7" x14ac:dyDescent="0.25">
      <c r="A24" s="42"/>
      <c r="G24" s="48"/>
    </row>
    <row r="25" spans="1:7" x14ac:dyDescent="0.25">
      <c r="A25" s="62" t="s">
        <v>689</v>
      </c>
      <c r="G25" s="48"/>
    </row>
    <row r="26" spans="1:7" x14ac:dyDescent="0.25">
      <c r="A26" s="42"/>
      <c r="G26" s="48"/>
    </row>
    <row r="27" spans="1:7" x14ac:dyDescent="0.25">
      <c r="A27" s="62" t="s">
        <v>232</v>
      </c>
      <c r="G27" s="48"/>
    </row>
    <row r="28" spans="1:7" x14ac:dyDescent="0.25">
      <c r="A28" s="43" t="s">
        <v>233</v>
      </c>
      <c r="B28" s="3" t="s">
        <v>127</v>
      </c>
      <c r="G28" s="48"/>
    </row>
    <row r="29" spans="1:7" x14ac:dyDescent="0.25">
      <c r="A29" s="42" t="s">
        <v>234</v>
      </c>
      <c r="G29" s="48"/>
    </row>
    <row r="30" spans="1:7" x14ac:dyDescent="0.25">
      <c r="A30" s="42" t="s">
        <v>235</v>
      </c>
      <c r="B30" s="3" t="s">
        <v>236</v>
      </c>
      <c r="C30" s="3" t="s">
        <v>236</v>
      </c>
      <c r="G30" s="48"/>
    </row>
    <row r="31" spans="1:7" x14ac:dyDescent="0.25">
      <c r="A31" s="42"/>
      <c r="B31" s="63">
        <v>45382</v>
      </c>
      <c r="C31" s="63">
        <v>45565</v>
      </c>
      <c r="G31" s="48"/>
    </row>
    <row r="32" spans="1:7" x14ac:dyDescent="0.25">
      <c r="A32" s="42" t="s">
        <v>746</v>
      </c>
      <c r="B32">
        <v>76.102199999999996</v>
      </c>
      <c r="C32">
        <v>91.319199999999995</v>
      </c>
      <c r="E32" s="2"/>
      <c r="G32" s="64"/>
    </row>
    <row r="33" spans="1:7" x14ac:dyDescent="0.25">
      <c r="A33" s="42"/>
      <c r="G33" s="48"/>
    </row>
    <row r="34" spans="1:7" x14ac:dyDescent="0.25">
      <c r="A34" s="42" t="s">
        <v>251</v>
      </c>
      <c r="B34" s="3" t="s">
        <v>127</v>
      </c>
      <c r="G34" s="48"/>
    </row>
    <row r="35" spans="1:7" x14ac:dyDescent="0.25">
      <c r="A35" s="42" t="s">
        <v>252</v>
      </c>
      <c r="B35" s="3" t="s">
        <v>127</v>
      </c>
      <c r="G35" s="48"/>
    </row>
    <row r="36" spans="1:7" ht="30" customHeight="1" x14ac:dyDescent="0.25">
      <c r="A36" s="43" t="s">
        <v>253</v>
      </c>
      <c r="B36" s="3" t="s">
        <v>127</v>
      </c>
      <c r="G36" s="48"/>
    </row>
    <row r="37" spans="1:7" ht="30" customHeight="1" x14ac:dyDescent="0.25">
      <c r="A37" s="43" t="s">
        <v>254</v>
      </c>
      <c r="B37" s="3" t="s">
        <v>127</v>
      </c>
      <c r="G37" s="48"/>
    </row>
    <row r="38" spans="1:7" x14ac:dyDescent="0.25">
      <c r="A38" s="42" t="s">
        <v>1259</v>
      </c>
      <c r="B38" s="3">
        <v>0.39</v>
      </c>
      <c r="G38" s="48"/>
    </row>
    <row r="39" spans="1:7" ht="30" customHeight="1" x14ac:dyDescent="0.25">
      <c r="A39" s="43" t="s">
        <v>256</v>
      </c>
      <c r="B39" s="3" t="s">
        <v>127</v>
      </c>
      <c r="G39" s="48"/>
    </row>
    <row r="40" spans="1:7" ht="30" customHeight="1" x14ac:dyDescent="0.25">
      <c r="A40" s="43" t="s">
        <v>257</v>
      </c>
      <c r="B40" s="3" t="s">
        <v>127</v>
      </c>
      <c r="G40" s="48"/>
    </row>
    <row r="41" spans="1:7" ht="30" customHeight="1" x14ac:dyDescent="0.25">
      <c r="A41" s="43" t="s">
        <v>258</v>
      </c>
      <c r="B41" s="65">
        <v>6847.2997781999993</v>
      </c>
      <c r="G41" s="48"/>
    </row>
    <row r="42" spans="1:7" x14ac:dyDescent="0.25">
      <c r="A42" s="42" t="s">
        <v>259</v>
      </c>
      <c r="B42" s="3" t="s">
        <v>127</v>
      </c>
      <c r="G42" s="48"/>
    </row>
    <row r="43" spans="1:7" ht="15.75" customHeight="1" thickBot="1" x14ac:dyDescent="0.3">
      <c r="A43" s="66" t="s">
        <v>260</v>
      </c>
      <c r="B43" s="67" t="s">
        <v>127</v>
      </c>
      <c r="C43" s="68"/>
      <c r="D43" s="68"/>
      <c r="E43" s="68"/>
      <c r="F43" s="68"/>
      <c r="G43" s="69"/>
    </row>
    <row r="45" spans="1:7" ht="69.95" customHeight="1" x14ac:dyDescent="0.25">
      <c r="A45" s="128" t="s">
        <v>261</v>
      </c>
      <c r="B45" s="128" t="s">
        <v>262</v>
      </c>
      <c r="C45" s="128" t="s">
        <v>5</v>
      </c>
      <c r="D45" s="128" t="s">
        <v>6</v>
      </c>
    </row>
    <row r="46" spans="1:7" ht="69.95" customHeight="1" x14ac:dyDescent="0.25">
      <c r="A46" s="128" t="s">
        <v>3046</v>
      </c>
      <c r="B46" s="128"/>
      <c r="C46" s="128" t="s">
        <v>113</v>
      </c>
      <c r="D46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342"/>
  <sheetViews>
    <sheetView view="pageBreakPreview" topLeftCell="B2" zoomScaleNormal="100" zoomScaleSheetLayoutView="100" workbookViewId="0">
      <selection activeCell="B2" sqref="B2"/>
    </sheetView>
  </sheetViews>
  <sheetFormatPr defaultColWidth="9.140625" defaultRowHeight="15" customHeight="1" x14ac:dyDescent="0.25"/>
  <cols>
    <col min="1" max="1" width="4.42578125" style="96" hidden="1" customWidth="1"/>
    <col min="2" max="2" width="1.5703125" style="96" customWidth="1"/>
    <col min="3" max="3" width="9.140625" style="96" customWidth="1"/>
    <col min="4" max="4" width="39.42578125" style="96" customWidth="1"/>
    <col min="5" max="5" width="58.28515625" style="96" bestFit="1" customWidth="1"/>
    <col min="6" max="10" width="30.5703125" style="96" customWidth="1"/>
    <col min="11" max="11" width="34.28515625" style="96" bestFit="1" customWidth="1"/>
    <col min="12" max="12" width="3.42578125" style="96" customWidth="1"/>
    <col min="13" max="13" width="9.85546875" style="96" bestFit="1" customWidth="1"/>
    <col min="14" max="14" width="14.5703125" style="96" hidden="1" customWidth="1"/>
    <col min="15" max="15" width="14.5703125" style="96" bestFit="1" customWidth="1"/>
    <col min="16" max="16" width="6.140625" style="96" bestFit="1" customWidth="1"/>
    <col min="17" max="17" width="9.140625" style="96" customWidth="1"/>
    <col min="18" max="16384" width="9.140625" style="96"/>
  </cols>
  <sheetData>
    <row r="1" spans="3:14" ht="15" hidden="1" customHeight="1" x14ac:dyDescent="0.25"/>
    <row r="3" spans="3:14" ht="15" customHeight="1" x14ac:dyDescent="0.25">
      <c r="C3" s="97" t="s">
        <v>3047</v>
      </c>
      <c r="D3" s="98" t="s">
        <v>3048</v>
      </c>
      <c r="K3" s="123" t="str">
        <f>HYPERLINK("[HY_Portfolio 30-Sep-2024 Final.xlsx]Index!A1","Index")</f>
        <v>Index</v>
      </c>
    </row>
    <row r="5" spans="3:14" ht="15" customHeight="1" x14ac:dyDescent="0.25">
      <c r="C5" s="97" t="s">
        <v>3049</v>
      </c>
      <c r="D5" s="98" t="s">
        <v>3050</v>
      </c>
    </row>
    <row r="6" spans="3:14" ht="15" customHeight="1" x14ac:dyDescent="0.25">
      <c r="D6" s="99" t="s">
        <v>3051</v>
      </c>
      <c r="E6" s="100" t="s">
        <v>3052</v>
      </c>
      <c r="F6" s="101" t="s">
        <v>3053</v>
      </c>
      <c r="G6" s="99" t="s">
        <v>122</v>
      </c>
      <c r="H6" s="100" t="s">
        <v>3054</v>
      </c>
      <c r="I6" s="99" t="s">
        <v>3055</v>
      </c>
      <c r="J6" s="99" t="s">
        <v>3056</v>
      </c>
    </row>
    <row r="7" spans="3:14" ht="15" customHeight="1" x14ac:dyDescent="0.25">
      <c r="D7" s="102" t="s">
        <v>1765</v>
      </c>
      <c r="E7" s="102" t="s">
        <v>3057</v>
      </c>
      <c r="F7" s="102" t="s">
        <v>3058</v>
      </c>
      <c r="G7" s="103">
        <v>134800</v>
      </c>
      <c r="H7" s="104">
        <v>1458.651286</v>
      </c>
      <c r="I7" s="104">
        <v>1456.35</v>
      </c>
      <c r="J7" s="104">
        <v>503.50024200000001</v>
      </c>
      <c r="K7" s="105"/>
      <c r="N7" s="106"/>
    </row>
    <row r="8" spans="3:14" ht="15" customHeight="1" x14ac:dyDescent="0.25">
      <c r="D8" s="102" t="s">
        <v>1765</v>
      </c>
      <c r="E8" s="102" t="s">
        <v>3059</v>
      </c>
      <c r="F8" s="102" t="s">
        <v>3058</v>
      </c>
      <c r="G8" s="103">
        <v>76400</v>
      </c>
      <c r="H8" s="104">
        <v>6077.5688289999998</v>
      </c>
      <c r="I8" s="104">
        <v>6100.85</v>
      </c>
      <c r="J8" s="104">
        <v>839.66713299999992</v>
      </c>
      <c r="K8" s="105"/>
      <c r="N8" s="106"/>
    </row>
    <row r="9" spans="3:14" ht="15" customHeight="1" x14ac:dyDescent="0.25">
      <c r="D9" s="102" t="s">
        <v>1765</v>
      </c>
      <c r="E9" s="102" t="s">
        <v>3060</v>
      </c>
      <c r="F9" s="102" t="s">
        <v>3058</v>
      </c>
      <c r="G9" s="103">
        <v>576000</v>
      </c>
      <c r="H9" s="104">
        <v>621.94998199999998</v>
      </c>
      <c r="I9" s="104">
        <v>636.20000000000005</v>
      </c>
      <c r="J9" s="104">
        <v>827.22672</v>
      </c>
      <c r="K9" s="105"/>
      <c r="N9" s="106"/>
    </row>
    <row r="10" spans="3:14" ht="15" customHeight="1" x14ac:dyDescent="0.25">
      <c r="D10" s="102" t="s">
        <v>1765</v>
      </c>
      <c r="E10" s="102" t="s">
        <v>3061</v>
      </c>
      <c r="F10" s="102" t="s">
        <v>3058</v>
      </c>
      <c r="G10" s="103">
        <v>161000</v>
      </c>
      <c r="H10" s="104">
        <v>585.40830000000005</v>
      </c>
      <c r="I10" s="104">
        <v>587.95000000000005</v>
      </c>
      <c r="J10" s="104">
        <v>221.989215</v>
      </c>
      <c r="K10" s="105"/>
      <c r="N10" s="106"/>
    </row>
    <row r="11" spans="3:14" ht="15" customHeight="1" x14ac:dyDescent="0.25">
      <c r="D11" s="102" t="s">
        <v>1765</v>
      </c>
      <c r="E11" s="102" t="s">
        <v>3062</v>
      </c>
      <c r="F11" s="102" t="s">
        <v>3058</v>
      </c>
      <c r="G11" s="103">
        <v>24750</v>
      </c>
      <c r="H11" s="104">
        <v>8088.2606020000003</v>
      </c>
      <c r="I11" s="104">
        <v>8125.5</v>
      </c>
      <c r="J11" s="104">
        <v>449.11498499999999</v>
      </c>
      <c r="K11" s="105"/>
      <c r="N11" s="106"/>
    </row>
    <row r="12" spans="3:14" ht="15" customHeight="1" x14ac:dyDescent="0.25">
      <c r="D12" s="102" t="s">
        <v>1765</v>
      </c>
      <c r="E12" s="102" t="s">
        <v>3063</v>
      </c>
      <c r="F12" s="102" t="s">
        <v>3058</v>
      </c>
      <c r="G12" s="103">
        <v>4260</v>
      </c>
      <c r="H12" s="104">
        <v>28999.264567999999</v>
      </c>
      <c r="I12" s="104">
        <v>29353.95</v>
      </c>
      <c r="J12" s="104">
        <v>221.68369050000001</v>
      </c>
      <c r="K12" s="105"/>
      <c r="N12" s="106"/>
    </row>
    <row r="13" spans="3:14" ht="15" customHeight="1" x14ac:dyDescent="0.25">
      <c r="D13" s="102" t="s">
        <v>1765</v>
      </c>
      <c r="E13" s="102" t="s">
        <v>3064</v>
      </c>
      <c r="F13" s="102" t="s">
        <v>3058</v>
      </c>
      <c r="G13" s="103">
        <v>12000</v>
      </c>
      <c r="H13" s="104">
        <v>7185.7120779999996</v>
      </c>
      <c r="I13" s="104">
        <v>7262.3</v>
      </c>
      <c r="J13" s="104">
        <v>154.24551</v>
      </c>
      <c r="K13" s="105"/>
      <c r="N13" s="106"/>
    </row>
    <row r="14" spans="3:14" ht="15" customHeight="1" x14ac:dyDescent="0.25">
      <c r="D14" s="102" t="s">
        <v>1765</v>
      </c>
      <c r="E14" s="102" t="s">
        <v>3065</v>
      </c>
      <c r="F14" s="102" t="s">
        <v>3058</v>
      </c>
      <c r="G14" s="103">
        <v>5000</v>
      </c>
      <c r="H14" s="104">
        <v>241.75</v>
      </c>
      <c r="I14" s="104">
        <v>236.8</v>
      </c>
      <c r="J14" s="104">
        <v>2.3997125000000001</v>
      </c>
      <c r="K14" s="105"/>
      <c r="N14" s="106"/>
    </row>
    <row r="15" spans="3:14" ht="15" customHeight="1" x14ac:dyDescent="0.25">
      <c r="D15" s="102" t="s">
        <v>1765</v>
      </c>
      <c r="E15" s="102" t="s">
        <v>3066</v>
      </c>
      <c r="F15" s="102" t="s">
        <v>3058</v>
      </c>
      <c r="G15" s="103">
        <v>9400</v>
      </c>
      <c r="H15" s="104">
        <v>3239.5180999999998</v>
      </c>
      <c r="I15" s="104">
        <v>3348.6</v>
      </c>
      <c r="J15" s="104">
        <v>55.304101000000003</v>
      </c>
      <c r="K15" s="105"/>
      <c r="N15" s="106"/>
    </row>
    <row r="16" spans="3:14" ht="15" customHeight="1" x14ac:dyDescent="0.25">
      <c r="D16" s="102" t="s">
        <v>1765</v>
      </c>
      <c r="E16" s="102" t="s">
        <v>3067</v>
      </c>
      <c r="F16" s="102" t="s">
        <v>3058</v>
      </c>
      <c r="G16" s="103">
        <v>13212</v>
      </c>
      <c r="H16" s="104">
        <v>2027.454125</v>
      </c>
      <c r="I16" s="104">
        <v>2005.15</v>
      </c>
      <c r="J16" s="104">
        <v>48.979229130000007</v>
      </c>
      <c r="K16" s="105"/>
      <c r="N16" s="106"/>
    </row>
    <row r="17" spans="4:14" ht="15" customHeight="1" x14ac:dyDescent="0.25">
      <c r="D17" s="102" t="s">
        <v>1765</v>
      </c>
      <c r="E17" s="102" t="s">
        <v>3068</v>
      </c>
      <c r="F17" s="102" t="s">
        <v>3058</v>
      </c>
      <c r="G17" s="103">
        <v>69700</v>
      </c>
      <c r="H17" s="104">
        <v>7595.4661239999996</v>
      </c>
      <c r="I17" s="104">
        <v>7750.15</v>
      </c>
      <c r="J17" s="104">
        <v>949.38544249999995</v>
      </c>
      <c r="K17" s="105"/>
      <c r="N17" s="106"/>
    </row>
    <row r="18" spans="4:14" ht="15" customHeight="1" x14ac:dyDescent="0.25">
      <c r="D18" s="102" t="s">
        <v>1765</v>
      </c>
      <c r="E18" s="102" t="s">
        <v>3069</v>
      </c>
      <c r="F18" s="102" t="s">
        <v>3058</v>
      </c>
      <c r="G18" s="103">
        <v>41000</v>
      </c>
      <c r="H18" s="104">
        <v>746.04504399999996</v>
      </c>
      <c r="I18" s="104">
        <v>745.7</v>
      </c>
      <c r="J18" s="104">
        <v>59.07649</v>
      </c>
      <c r="K18" s="105"/>
      <c r="N18" s="106"/>
    </row>
    <row r="19" spans="4:14" ht="15" customHeight="1" x14ac:dyDescent="0.25">
      <c r="D19" s="102" t="s">
        <v>1765</v>
      </c>
      <c r="E19" s="102" t="s">
        <v>3070</v>
      </c>
      <c r="F19" s="102" t="s">
        <v>3058</v>
      </c>
      <c r="G19" s="103">
        <v>611049.99999999988</v>
      </c>
      <c r="H19" s="104">
        <v>1506.391678</v>
      </c>
      <c r="I19" s="104">
        <v>1470.05</v>
      </c>
      <c r="J19" s="104">
        <v>1737.540534125</v>
      </c>
      <c r="K19" s="105"/>
      <c r="N19" s="106"/>
    </row>
    <row r="20" spans="4:14" ht="15" customHeight="1" x14ac:dyDescent="0.25">
      <c r="D20" s="102" t="s">
        <v>1765</v>
      </c>
      <c r="E20" s="102" t="s">
        <v>3071</v>
      </c>
      <c r="F20" s="102" t="s">
        <v>3058</v>
      </c>
      <c r="G20" s="103">
        <v>468124.99999999988</v>
      </c>
      <c r="H20" s="104">
        <v>1261.9752960000001</v>
      </c>
      <c r="I20" s="104">
        <v>1242.5</v>
      </c>
      <c r="J20" s="104">
        <v>1058.9736499999999</v>
      </c>
      <c r="K20" s="105"/>
      <c r="N20" s="106"/>
    </row>
    <row r="21" spans="4:14" ht="15" customHeight="1" x14ac:dyDescent="0.25">
      <c r="D21" s="102" t="s">
        <v>1765</v>
      </c>
      <c r="E21" s="102" t="s">
        <v>3072</v>
      </c>
      <c r="F21" s="102" t="s">
        <v>3058</v>
      </c>
      <c r="G21" s="103">
        <v>1350</v>
      </c>
      <c r="H21" s="104">
        <v>12277.199978000001</v>
      </c>
      <c r="I21" s="104">
        <v>12451.75</v>
      </c>
      <c r="J21" s="104">
        <v>30.394190250000001</v>
      </c>
      <c r="K21" s="105"/>
      <c r="N21" s="106"/>
    </row>
    <row r="22" spans="4:14" ht="15" customHeight="1" x14ac:dyDescent="0.25">
      <c r="D22" s="102" t="s">
        <v>1765</v>
      </c>
      <c r="E22" s="102" t="s">
        <v>3073</v>
      </c>
      <c r="F22" s="102" t="s">
        <v>3058</v>
      </c>
      <c r="G22" s="103">
        <v>20000</v>
      </c>
      <c r="H22" s="104">
        <v>1974.872406</v>
      </c>
      <c r="I22" s="104">
        <v>1989.6</v>
      </c>
      <c r="J22" s="104">
        <v>71.407449999999997</v>
      </c>
      <c r="K22" s="105"/>
      <c r="N22" s="106"/>
    </row>
    <row r="23" spans="4:14" ht="15" customHeight="1" x14ac:dyDescent="0.25">
      <c r="D23" s="102" t="s">
        <v>1765</v>
      </c>
      <c r="E23" s="102" t="s">
        <v>3074</v>
      </c>
      <c r="F23" s="102" t="s">
        <v>3058</v>
      </c>
      <c r="G23" s="103">
        <v>186125</v>
      </c>
      <c r="H23" s="104">
        <v>7649.2178839999997</v>
      </c>
      <c r="I23" s="104">
        <v>7761.1</v>
      </c>
      <c r="J23" s="104">
        <v>2566.1975068749998</v>
      </c>
      <c r="K23" s="105"/>
      <c r="N23" s="106"/>
    </row>
    <row r="24" spans="4:14" ht="15" customHeight="1" x14ac:dyDescent="0.25">
      <c r="D24" s="102" t="s">
        <v>1765</v>
      </c>
      <c r="E24" s="102" t="s">
        <v>3075</v>
      </c>
      <c r="F24" s="102" t="s">
        <v>3058</v>
      </c>
      <c r="G24" s="103">
        <v>16500</v>
      </c>
      <c r="H24" s="104">
        <v>3034.3708999999999</v>
      </c>
      <c r="I24" s="104">
        <v>3071.65</v>
      </c>
      <c r="J24" s="104">
        <v>98.032769999999999</v>
      </c>
      <c r="K24" s="105"/>
      <c r="N24" s="106"/>
    </row>
    <row r="25" spans="4:14" ht="15" customHeight="1" x14ac:dyDescent="0.25">
      <c r="D25" s="102" t="s">
        <v>1765</v>
      </c>
      <c r="E25" s="102" t="s">
        <v>3076</v>
      </c>
      <c r="F25" s="102" t="s">
        <v>3058</v>
      </c>
      <c r="G25" s="103">
        <v>4936399.9999999991</v>
      </c>
      <c r="H25" s="104">
        <v>211.23984899999999</v>
      </c>
      <c r="I25" s="104">
        <v>200.07</v>
      </c>
      <c r="J25" s="104">
        <v>3051.8206992</v>
      </c>
      <c r="K25" s="105"/>
      <c r="N25" s="106"/>
    </row>
    <row r="26" spans="4:14" ht="15" customHeight="1" x14ac:dyDescent="0.25">
      <c r="D26" s="102" t="s">
        <v>1765</v>
      </c>
      <c r="E26" s="102" t="s">
        <v>3077</v>
      </c>
      <c r="F26" s="102" t="s">
        <v>3058</v>
      </c>
      <c r="G26" s="103">
        <v>5765175</v>
      </c>
      <c r="H26" s="104">
        <v>243.45333600000001</v>
      </c>
      <c r="I26" s="104">
        <v>249.05</v>
      </c>
      <c r="J26" s="104">
        <v>3249.6417793125001</v>
      </c>
      <c r="K26" s="105"/>
      <c r="N26" s="106"/>
    </row>
    <row r="27" spans="4:14" ht="15" customHeight="1" x14ac:dyDescent="0.25">
      <c r="D27" s="102" t="s">
        <v>1765</v>
      </c>
      <c r="E27" s="102" t="s">
        <v>3078</v>
      </c>
      <c r="F27" s="102" t="s">
        <v>3058</v>
      </c>
      <c r="G27" s="103">
        <v>28500</v>
      </c>
      <c r="H27" s="104">
        <v>1427.3670999999999</v>
      </c>
      <c r="I27" s="104">
        <v>1448.75</v>
      </c>
      <c r="J27" s="104">
        <v>73.409658750000006</v>
      </c>
      <c r="K27" s="105"/>
      <c r="N27" s="106"/>
    </row>
    <row r="28" spans="4:14" ht="15" customHeight="1" x14ac:dyDescent="0.25">
      <c r="D28" s="102" t="s">
        <v>1765</v>
      </c>
      <c r="E28" s="102" t="s">
        <v>3079</v>
      </c>
      <c r="F28" s="102" t="s">
        <v>3058</v>
      </c>
      <c r="G28" s="103">
        <v>4266450</v>
      </c>
      <c r="H28" s="104">
        <v>283.97001599999999</v>
      </c>
      <c r="I28" s="104">
        <v>286.75</v>
      </c>
      <c r="J28" s="104">
        <v>2955.103261875</v>
      </c>
      <c r="K28" s="105"/>
      <c r="N28" s="106"/>
    </row>
    <row r="29" spans="4:14" ht="15" customHeight="1" x14ac:dyDescent="0.25">
      <c r="D29" s="102" t="s">
        <v>1765</v>
      </c>
      <c r="E29" s="102" t="s">
        <v>3080</v>
      </c>
      <c r="F29" s="102" t="s">
        <v>3058</v>
      </c>
      <c r="G29" s="103">
        <v>405240</v>
      </c>
      <c r="H29" s="104">
        <v>614.70636100000002</v>
      </c>
      <c r="I29" s="104">
        <v>626.35</v>
      </c>
      <c r="J29" s="104">
        <v>444.95149379999998</v>
      </c>
      <c r="K29" s="105"/>
      <c r="N29" s="106"/>
    </row>
    <row r="30" spans="4:14" ht="15" customHeight="1" x14ac:dyDescent="0.25">
      <c r="D30" s="102" t="s">
        <v>1765</v>
      </c>
      <c r="E30" s="102" t="s">
        <v>3081</v>
      </c>
      <c r="F30" s="102" t="s">
        <v>3058</v>
      </c>
      <c r="G30" s="103">
        <v>127000</v>
      </c>
      <c r="H30" s="104">
        <v>1550.901754</v>
      </c>
      <c r="I30" s="104">
        <v>1529.75</v>
      </c>
      <c r="J30" s="104">
        <v>420.02837</v>
      </c>
      <c r="K30" s="105"/>
      <c r="N30" s="106"/>
    </row>
    <row r="31" spans="4:14" ht="15" customHeight="1" x14ac:dyDescent="0.25">
      <c r="D31" s="102" t="s">
        <v>1765</v>
      </c>
      <c r="E31" s="102" t="s">
        <v>3082</v>
      </c>
      <c r="F31" s="102" t="s">
        <v>3058</v>
      </c>
      <c r="G31" s="103">
        <v>1259225</v>
      </c>
      <c r="H31" s="104">
        <v>1757.540469</v>
      </c>
      <c r="I31" s="104">
        <v>1724.15</v>
      </c>
      <c r="J31" s="104">
        <v>3883.0186154375001</v>
      </c>
      <c r="K31" s="105"/>
      <c r="N31" s="106"/>
    </row>
    <row r="32" spans="4:14" ht="15" customHeight="1" x14ac:dyDescent="0.25">
      <c r="D32" s="102" t="s">
        <v>1765</v>
      </c>
      <c r="E32" s="102" t="s">
        <v>3083</v>
      </c>
      <c r="F32" s="102" t="s">
        <v>3058</v>
      </c>
      <c r="G32" s="103">
        <v>1251000</v>
      </c>
      <c r="H32" s="104">
        <v>350.428043</v>
      </c>
      <c r="I32" s="104">
        <v>372.05</v>
      </c>
      <c r="J32" s="104">
        <v>980.83403999999996</v>
      </c>
      <c r="K32" s="105"/>
      <c r="N32" s="106"/>
    </row>
    <row r="33" spans="4:14" ht="15" customHeight="1" x14ac:dyDescent="0.25">
      <c r="D33" s="102" t="s">
        <v>1765</v>
      </c>
      <c r="E33" s="102" t="s">
        <v>3084</v>
      </c>
      <c r="F33" s="102" t="s">
        <v>3058</v>
      </c>
      <c r="G33" s="103">
        <v>70600</v>
      </c>
      <c r="H33" s="104">
        <v>6253.8330159999996</v>
      </c>
      <c r="I33" s="104">
        <v>6392.2</v>
      </c>
      <c r="J33" s="104">
        <v>786.78705049999996</v>
      </c>
      <c r="K33" s="105"/>
      <c r="N33" s="106"/>
    </row>
    <row r="34" spans="4:14" ht="15" customHeight="1" x14ac:dyDescent="0.25">
      <c r="D34" s="102" t="s">
        <v>1765</v>
      </c>
      <c r="E34" s="102" t="s">
        <v>3085</v>
      </c>
      <c r="F34" s="102" t="s">
        <v>3058</v>
      </c>
      <c r="G34" s="103">
        <v>83000</v>
      </c>
      <c r="H34" s="104">
        <v>622.11689999999999</v>
      </c>
      <c r="I34" s="104">
        <v>607.20000000000005</v>
      </c>
      <c r="J34" s="104">
        <v>140.43133125</v>
      </c>
      <c r="K34" s="105"/>
      <c r="N34" s="106"/>
    </row>
    <row r="35" spans="4:14" ht="15" customHeight="1" x14ac:dyDescent="0.25">
      <c r="D35" s="102" t="s">
        <v>1765</v>
      </c>
      <c r="E35" s="102" t="s">
        <v>3086</v>
      </c>
      <c r="F35" s="102" t="s">
        <v>3058</v>
      </c>
      <c r="G35" s="103">
        <v>6824250</v>
      </c>
      <c r="H35" s="104">
        <v>109.31442199999999</v>
      </c>
      <c r="I35" s="104">
        <v>112</v>
      </c>
      <c r="J35" s="104">
        <v>1751.211738</v>
      </c>
      <c r="K35" s="105"/>
      <c r="N35" s="106"/>
    </row>
    <row r="36" spans="4:14" ht="15" customHeight="1" x14ac:dyDescent="0.25">
      <c r="D36" s="102" t="s">
        <v>1765</v>
      </c>
      <c r="E36" s="102" t="s">
        <v>3087</v>
      </c>
      <c r="F36" s="102" t="s">
        <v>3058</v>
      </c>
      <c r="G36" s="103">
        <v>376200</v>
      </c>
      <c r="H36" s="104">
        <v>508.36506600000001</v>
      </c>
      <c r="I36" s="104">
        <v>534.1</v>
      </c>
      <c r="J36" s="104">
        <v>537.567228</v>
      </c>
      <c r="K36" s="105"/>
      <c r="N36" s="106"/>
    </row>
    <row r="37" spans="4:14" ht="15" customHeight="1" x14ac:dyDescent="0.25">
      <c r="D37" s="102" t="s">
        <v>1765</v>
      </c>
      <c r="E37" s="102" t="s">
        <v>3088</v>
      </c>
      <c r="F37" s="102" t="s">
        <v>3058</v>
      </c>
      <c r="G37" s="103">
        <v>300000</v>
      </c>
      <c r="H37" s="104">
        <v>1628.5751069999999</v>
      </c>
      <c r="I37" s="104">
        <v>1621.5</v>
      </c>
      <c r="J37" s="104">
        <v>984.78750000000002</v>
      </c>
      <c r="K37" s="105"/>
      <c r="N37" s="106"/>
    </row>
    <row r="38" spans="4:14" ht="15" customHeight="1" x14ac:dyDescent="0.25">
      <c r="D38" s="102" t="s">
        <v>1765</v>
      </c>
      <c r="E38" s="102" t="s">
        <v>3089</v>
      </c>
      <c r="F38" s="102" t="s">
        <v>3058</v>
      </c>
      <c r="G38" s="103">
        <v>167050</v>
      </c>
      <c r="H38" s="104">
        <v>1651.057542</v>
      </c>
      <c r="I38" s="104">
        <v>1668.1</v>
      </c>
      <c r="J38" s="104">
        <v>496.49682224999998</v>
      </c>
      <c r="K38" s="105"/>
      <c r="N38" s="106"/>
    </row>
    <row r="39" spans="4:14" ht="15" customHeight="1" x14ac:dyDescent="0.25">
      <c r="D39" s="102" t="s">
        <v>1765</v>
      </c>
      <c r="E39" s="102" t="s">
        <v>3090</v>
      </c>
      <c r="F39" s="102" t="s">
        <v>3058</v>
      </c>
      <c r="G39" s="103">
        <v>1421700</v>
      </c>
      <c r="H39" s="104">
        <v>507.72076099999998</v>
      </c>
      <c r="I39" s="104">
        <v>513.1</v>
      </c>
      <c r="J39" s="104">
        <v>1562.5691445</v>
      </c>
      <c r="K39" s="105"/>
      <c r="N39" s="106"/>
    </row>
    <row r="40" spans="4:14" ht="15" customHeight="1" x14ac:dyDescent="0.25">
      <c r="D40" s="102" t="s">
        <v>1765</v>
      </c>
      <c r="E40" s="102" t="s">
        <v>3091</v>
      </c>
      <c r="F40" s="102" t="s">
        <v>3058</v>
      </c>
      <c r="G40" s="103">
        <v>88800</v>
      </c>
      <c r="H40" s="104">
        <v>7001.4838520000003</v>
      </c>
      <c r="I40" s="104">
        <v>7052.5</v>
      </c>
      <c r="J40" s="104">
        <v>1282.492446</v>
      </c>
      <c r="K40" s="105"/>
      <c r="N40" s="106"/>
    </row>
    <row r="41" spans="4:14" ht="15" customHeight="1" x14ac:dyDescent="0.25">
      <c r="D41" s="102" t="s">
        <v>1765</v>
      </c>
      <c r="E41" s="102" t="s">
        <v>3092</v>
      </c>
      <c r="F41" s="102" t="s">
        <v>3058</v>
      </c>
      <c r="G41" s="103">
        <v>221550</v>
      </c>
      <c r="H41" s="104">
        <v>3789.110932</v>
      </c>
      <c r="I41" s="104">
        <v>3830.8</v>
      </c>
      <c r="J41" s="104">
        <v>1482.3965887500001</v>
      </c>
      <c r="K41" s="105"/>
      <c r="N41" s="106"/>
    </row>
    <row r="42" spans="4:14" ht="15" customHeight="1" x14ac:dyDescent="0.25">
      <c r="D42" s="102" t="s">
        <v>1765</v>
      </c>
      <c r="E42" s="102" t="s">
        <v>3093</v>
      </c>
      <c r="F42" s="102" t="s">
        <v>3058</v>
      </c>
      <c r="G42" s="103">
        <v>193000</v>
      </c>
      <c r="H42" s="104">
        <v>894.554618</v>
      </c>
      <c r="I42" s="104">
        <v>923.6</v>
      </c>
      <c r="J42" s="104">
        <v>434.9221225</v>
      </c>
      <c r="K42" s="105"/>
      <c r="N42" s="106"/>
    </row>
    <row r="43" spans="4:14" ht="15" customHeight="1" x14ac:dyDescent="0.25">
      <c r="D43" s="102" t="s">
        <v>1765</v>
      </c>
      <c r="E43" s="102" t="s">
        <v>3094</v>
      </c>
      <c r="F43" s="102" t="s">
        <v>3058</v>
      </c>
      <c r="G43" s="103">
        <v>68600</v>
      </c>
      <c r="H43" s="104">
        <v>1639.2265219999999</v>
      </c>
      <c r="I43" s="104">
        <v>1683.8</v>
      </c>
      <c r="J43" s="104">
        <v>202.77182450000001</v>
      </c>
      <c r="K43" s="105"/>
      <c r="N43" s="106"/>
    </row>
    <row r="44" spans="4:14" ht="15" customHeight="1" x14ac:dyDescent="0.25">
      <c r="D44" s="102" t="s">
        <v>1765</v>
      </c>
      <c r="E44" s="102" t="s">
        <v>3095</v>
      </c>
      <c r="F44" s="102" t="s">
        <v>3058</v>
      </c>
      <c r="G44" s="103">
        <v>374400</v>
      </c>
      <c r="H44" s="104">
        <v>435.59545400000002</v>
      </c>
      <c r="I44" s="104">
        <v>419.85</v>
      </c>
      <c r="J44" s="104">
        <v>314.36121600000001</v>
      </c>
      <c r="K44" s="105"/>
      <c r="N44" s="106"/>
    </row>
    <row r="45" spans="4:14" ht="15" customHeight="1" x14ac:dyDescent="0.25">
      <c r="D45" s="102" t="s">
        <v>1765</v>
      </c>
      <c r="E45" s="102" t="s">
        <v>3096</v>
      </c>
      <c r="F45" s="102" t="s">
        <v>3058</v>
      </c>
      <c r="G45" s="103">
        <v>320000</v>
      </c>
      <c r="H45" s="104">
        <v>168.78978900000001</v>
      </c>
      <c r="I45" s="104">
        <v>164.96</v>
      </c>
      <c r="J45" s="104">
        <v>108.13263999999999</v>
      </c>
      <c r="K45" s="105"/>
      <c r="N45" s="106"/>
    </row>
    <row r="46" spans="4:14" ht="15" customHeight="1" x14ac:dyDescent="0.25">
      <c r="D46" s="102" t="s">
        <v>1765</v>
      </c>
      <c r="E46" s="102" t="s">
        <v>3097</v>
      </c>
      <c r="F46" s="102" t="s">
        <v>3058</v>
      </c>
      <c r="G46" s="103">
        <v>163500</v>
      </c>
      <c r="H46" s="104">
        <v>3847.7182979999998</v>
      </c>
      <c r="I46" s="104">
        <v>3831.8</v>
      </c>
      <c r="J46" s="104">
        <v>1319.9244637500001</v>
      </c>
      <c r="K46" s="105"/>
      <c r="N46" s="106"/>
    </row>
    <row r="47" spans="4:14" ht="15" customHeight="1" x14ac:dyDescent="0.25">
      <c r="D47" s="102" t="s">
        <v>1765</v>
      </c>
      <c r="E47" s="102" t="s">
        <v>3098</v>
      </c>
      <c r="F47" s="102" t="s">
        <v>3058</v>
      </c>
      <c r="G47" s="103">
        <v>38225</v>
      </c>
      <c r="H47" s="104">
        <v>1927.732332</v>
      </c>
      <c r="I47" s="104">
        <v>1942.25</v>
      </c>
      <c r="J47" s="104">
        <v>138.591809125</v>
      </c>
      <c r="K47" s="105"/>
      <c r="N47" s="106"/>
    </row>
    <row r="48" spans="4:14" ht="15" customHeight="1" x14ac:dyDescent="0.25">
      <c r="D48" s="102" t="s">
        <v>1765</v>
      </c>
      <c r="E48" s="102" t="s">
        <v>3099</v>
      </c>
      <c r="F48" s="102" t="s">
        <v>3058</v>
      </c>
      <c r="G48" s="103">
        <v>35400</v>
      </c>
      <c r="H48" s="104">
        <v>5465.0666289999999</v>
      </c>
      <c r="I48" s="104">
        <v>5472.65</v>
      </c>
      <c r="J48" s="104">
        <v>343.51398899999998</v>
      </c>
      <c r="K48" s="105"/>
      <c r="N48" s="106"/>
    </row>
    <row r="49" spans="4:14" ht="15" customHeight="1" x14ac:dyDescent="0.25">
      <c r="D49" s="102" t="s">
        <v>1765</v>
      </c>
      <c r="E49" s="102" t="s">
        <v>3100</v>
      </c>
      <c r="F49" s="102" t="s">
        <v>3058</v>
      </c>
      <c r="G49" s="103">
        <v>67900</v>
      </c>
      <c r="H49" s="104">
        <v>14149.504341</v>
      </c>
      <c r="I49" s="104">
        <v>13917.45</v>
      </c>
      <c r="J49" s="104">
        <v>2268.0866162500001</v>
      </c>
      <c r="K49" s="105"/>
      <c r="N49" s="106"/>
    </row>
    <row r="50" spans="4:14" ht="15" customHeight="1" x14ac:dyDescent="0.25">
      <c r="D50" s="102" t="s">
        <v>1765</v>
      </c>
      <c r="E50" s="102" t="s">
        <v>3101</v>
      </c>
      <c r="F50" s="102" t="s">
        <v>3058</v>
      </c>
      <c r="G50" s="103">
        <v>892649.99999999988</v>
      </c>
      <c r="H50" s="104">
        <v>918.56201099999998</v>
      </c>
      <c r="I50" s="104">
        <v>901</v>
      </c>
      <c r="J50" s="104">
        <v>1714.78511325</v>
      </c>
      <c r="K50" s="105"/>
      <c r="N50" s="106"/>
    </row>
    <row r="51" spans="4:14" ht="15" customHeight="1" x14ac:dyDescent="0.25">
      <c r="D51" s="102" t="s">
        <v>1765</v>
      </c>
      <c r="E51" s="102" t="s">
        <v>3102</v>
      </c>
      <c r="F51" s="102" t="s">
        <v>3058</v>
      </c>
      <c r="G51" s="103">
        <v>96250</v>
      </c>
      <c r="H51" s="104">
        <v>6709.7649760000004</v>
      </c>
      <c r="I51" s="104">
        <v>6803.05</v>
      </c>
      <c r="J51" s="104">
        <v>1154.5168249999999</v>
      </c>
      <c r="K51" s="105"/>
      <c r="N51" s="106"/>
    </row>
    <row r="52" spans="4:14" ht="15" customHeight="1" x14ac:dyDescent="0.25">
      <c r="D52" s="102" t="s">
        <v>1765</v>
      </c>
      <c r="E52" s="102" t="s">
        <v>3103</v>
      </c>
      <c r="F52" s="102" t="s">
        <v>3058</v>
      </c>
      <c r="G52" s="103">
        <v>45150</v>
      </c>
      <c r="H52" s="104">
        <v>5046.6934060000003</v>
      </c>
      <c r="I52" s="104">
        <v>5070.8500000000004</v>
      </c>
      <c r="J52" s="104">
        <v>406.33374600000002</v>
      </c>
      <c r="K52" s="105"/>
      <c r="N52" s="106"/>
    </row>
    <row r="53" spans="4:14" ht="15" customHeight="1" x14ac:dyDescent="0.25">
      <c r="D53" s="102" t="s">
        <v>1765</v>
      </c>
      <c r="E53" s="102" t="s">
        <v>3104</v>
      </c>
      <c r="F53" s="102" t="s">
        <v>3058</v>
      </c>
      <c r="G53" s="103">
        <v>58575</v>
      </c>
      <c r="H53" s="104">
        <v>4315.9129169999997</v>
      </c>
      <c r="I53" s="104">
        <v>4299.95</v>
      </c>
      <c r="J53" s="104">
        <v>472.97408812499998</v>
      </c>
      <c r="K53" s="105"/>
      <c r="N53" s="106"/>
    </row>
    <row r="54" spans="4:14" ht="15" customHeight="1" x14ac:dyDescent="0.25">
      <c r="D54" s="102" t="s">
        <v>1765</v>
      </c>
      <c r="E54" s="102" t="s">
        <v>3105</v>
      </c>
      <c r="F54" s="102" t="s">
        <v>3058</v>
      </c>
      <c r="G54" s="103">
        <v>388800</v>
      </c>
      <c r="H54" s="104">
        <v>474.71297399999997</v>
      </c>
      <c r="I54" s="104">
        <v>506</v>
      </c>
      <c r="J54" s="104">
        <v>428.11254000000002</v>
      </c>
      <c r="K54" s="105"/>
      <c r="N54" s="106"/>
    </row>
    <row r="55" spans="4:14" ht="15" customHeight="1" x14ac:dyDescent="0.25">
      <c r="D55" s="102" t="s">
        <v>1765</v>
      </c>
      <c r="E55" s="102" t="s">
        <v>3106</v>
      </c>
      <c r="F55" s="102" t="s">
        <v>3058</v>
      </c>
      <c r="G55" s="103">
        <v>2030000</v>
      </c>
      <c r="H55" s="104">
        <v>188.89153899999999</v>
      </c>
      <c r="I55" s="104">
        <v>197.44</v>
      </c>
      <c r="J55" s="104">
        <v>698.41845499999999</v>
      </c>
      <c r="K55" s="105"/>
      <c r="N55" s="106"/>
    </row>
    <row r="56" spans="4:14" ht="15" customHeight="1" x14ac:dyDescent="0.25">
      <c r="D56" s="102" t="s">
        <v>1765</v>
      </c>
      <c r="E56" s="102" t="s">
        <v>3107</v>
      </c>
      <c r="F56" s="102" t="s">
        <v>3058</v>
      </c>
      <c r="G56" s="103">
        <v>622200</v>
      </c>
      <c r="H56" s="104">
        <v>221.24862200000001</v>
      </c>
      <c r="I56" s="104">
        <v>242.13</v>
      </c>
      <c r="J56" s="104">
        <v>349.2483264</v>
      </c>
      <c r="K56" s="105"/>
      <c r="N56" s="106"/>
    </row>
    <row r="57" spans="4:14" ht="15" customHeight="1" x14ac:dyDescent="0.25">
      <c r="D57" s="102" t="s">
        <v>1765</v>
      </c>
      <c r="E57" s="102" t="s">
        <v>3108</v>
      </c>
      <c r="F57" s="102" t="s">
        <v>3058</v>
      </c>
      <c r="G57" s="103">
        <v>102225</v>
      </c>
      <c r="H57" s="104">
        <v>1704.6301329999999</v>
      </c>
      <c r="I57" s="104">
        <v>1688.15</v>
      </c>
      <c r="J57" s="104">
        <v>348.66366318749999</v>
      </c>
      <c r="K57" s="105"/>
      <c r="N57" s="106"/>
    </row>
    <row r="58" spans="4:14" ht="15" customHeight="1" x14ac:dyDescent="0.25">
      <c r="D58" s="102" t="s">
        <v>1765</v>
      </c>
      <c r="E58" s="102" t="s">
        <v>3109</v>
      </c>
      <c r="F58" s="102" t="s">
        <v>3058</v>
      </c>
      <c r="G58" s="103">
        <v>8898750</v>
      </c>
      <c r="H58" s="104">
        <v>94.952588000000006</v>
      </c>
      <c r="I58" s="104">
        <v>94.8</v>
      </c>
      <c r="J58" s="104">
        <v>2149.1415618750002</v>
      </c>
      <c r="K58" s="105"/>
      <c r="N58" s="106"/>
    </row>
    <row r="59" spans="4:14" ht="15" customHeight="1" x14ac:dyDescent="0.25">
      <c r="D59" s="102" t="s">
        <v>1765</v>
      </c>
      <c r="E59" s="102" t="s">
        <v>3110</v>
      </c>
      <c r="F59" s="102" t="s">
        <v>3058</v>
      </c>
      <c r="G59" s="103">
        <v>117000</v>
      </c>
      <c r="H59" s="104">
        <v>662.39388699999995</v>
      </c>
      <c r="I59" s="104">
        <v>681.9</v>
      </c>
      <c r="J59" s="104">
        <v>176.26605749999999</v>
      </c>
      <c r="K59" s="105"/>
      <c r="N59" s="106"/>
    </row>
    <row r="60" spans="4:14" ht="15" customHeight="1" x14ac:dyDescent="0.25">
      <c r="D60" s="102" t="s">
        <v>1765</v>
      </c>
      <c r="E60" s="102" t="s">
        <v>3111</v>
      </c>
      <c r="F60" s="102" t="s">
        <v>3058</v>
      </c>
      <c r="G60" s="103">
        <v>17550</v>
      </c>
      <c r="H60" s="104">
        <v>3283.7314080000001</v>
      </c>
      <c r="I60" s="104">
        <v>3181.1</v>
      </c>
      <c r="J60" s="104">
        <v>134.27145225000001</v>
      </c>
      <c r="K60" s="105"/>
      <c r="N60" s="106"/>
    </row>
    <row r="61" spans="4:14" ht="15" customHeight="1" x14ac:dyDescent="0.25">
      <c r="D61" s="102" t="s">
        <v>1765</v>
      </c>
      <c r="E61" s="102" t="s">
        <v>3112</v>
      </c>
      <c r="F61" s="102" t="s">
        <v>3058</v>
      </c>
      <c r="G61" s="103">
        <v>70500</v>
      </c>
      <c r="H61" s="104">
        <v>2663.941828</v>
      </c>
      <c r="I61" s="104">
        <v>2819.25</v>
      </c>
      <c r="J61" s="104">
        <v>348.80033624999999</v>
      </c>
      <c r="K61" s="105"/>
      <c r="N61" s="106"/>
    </row>
    <row r="62" spans="4:14" ht="15" customHeight="1" x14ac:dyDescent="0.25">
      <c r="D62" s="102" t="s">
        <v>1765</v>
      </c>
      <c r="E62" s="102" t="s">
        <v>3113</v>
      </c>
      <c r="F62" s="102" t="s">
        <v>3058</v>
      </c>
      <c r="G62" s="103">
        <v>47500</v>
      </c>
      <c r="H62" s="104">
        <v>616.74736800000005</v>
      </c>
      <c r="I62" s="104">
        <v>623.6</v>
      </c>
      <c r="J62" s="104">
        <v>60.61296875</v>
      </c>
      <c r="K62" s="105"/>
      <c r="N62" s="106"/>
    </row>
    <row r="63" spans="4:14" ht="15" customHeight="1" x14ac:dyDescent="0.25">
      <c r="D63" s="102" t="s">
        <v>1765</v>
      </c>
      <c r="E63" s="102" t="s">
        <v>3114</v>
      </c>
      <c r="F63" s="102" t="s">
        <v>3058</v>
      </c>
      <c r="G63" s="103">
        <v>318300</v>
      </c>
      <c r="H63" s="104">
        <v>4377.7308560000001</v>
      </c>
      <c r="I63" s="104">
        <v>4450.55</v>
      </c>
      <c r="J63" s="104">
        <v>3494.2305569999999</v>
      </c>
      <c r="K63" s="105"/>
      <c r="N63" s="106"/>
    </row>
    <row r="64" spans="4:14" ht="15" customHeight="1" x14ac:dyDescent="0.25">
      <c r="D64" s="102" t="s">
        <v>1765</v>
      </c>
      <c r="E64" s="102" t="s">
        <v>3115</v>
      </c>
      <c r="F64" s="102" t="s">
        <v>3058</v>
      </c>
      <c r="G64" s="103">
        <v>70000</v>
      </c>
      <c r="H64" s="104">
        <v>2079.2075359999999</v>
      </c>
      <c r="I64" s="104">
        <v>2030.85</v>
      </c>
      <c r="J64" s="104">
        <v>252.61897500000001</v>
      </c>
      <c r="K64" s="105"/>
      <c r="N64" s="106"/>
    </row>
    <row r="65" spans="4:14" ht="15" customHeight="1" x14ac:dyDescent="0.25">
      <c r="D65" s="102" t="s">
        <v>1765</v>
      </c>
      <c r="E65" s="102" t="s">
        <v>3116</v>
      </c>
      <c r="F65" s="102" t="s">
        <v>3058</v>
      </c>
      <c r="G65" s="103">
        <v>42700</v>
      </c>
      <c r="H65" s="104">
        <v>1810.5840229999999</v>
      </c>
      <c r="I65" s="104">
        <v>1797.1</v>
      </c>
      <c r="J65" s="104">
        <v>137.09400775</v>
      </c>
      <c r="K65" s="105"/>
      <c r="N65" s="106"/>
    </row>
    <row r="66" spans="4:14" ht="15" customHeight="1" x14ac:dyDescent="0.25">
      <c r="D66" s="102" t="s">
        <v>1765</v>
      </c>
      <c r="E66" s="102" t="s">
        <v>3117</v>
      </c>
      <c r="F66" s="102" t="s">
        <v>3058</v>
      </c>
      <c r="G66" s="103">
        <v>42150</v>
      </c>
      <c r="H66" s="104">
        <v>4491.4076480000003</v>
      </c>
      <c r="I66" s="104">
        <v>4330.2</v>
      </c>
      <c r="J66" s="104">
        <v>381.10470450000003</v>
      </c>
      <c r="K66" s="105"/>
      <c r="N66" s="106"/>
    </row>
    <row r="67" spans="4:14" ht="15" customHeight="1" x14ac:dyDescent="0.25">
      <c r="D67" s="102" t="s">
        <v>1765</v>
      </c>
      <c r="E67" s="102" t="s">
        <v>3118</v>
      </c>
      <c r="F67" s="102" t="s">
        <v>3058</v>
      </c>
      <c r="G67" s="103">
        <v>2534950</v>
      </c>
      <c r="H67" s="104">
        <v>1781.1460300000001</v>
      </c>
      <c r="I67" s="104">
        <v>1746.3</v>
      </c>
      <c r="J67" s="104">
        <v>7897.9472563750014</v>
      </c>
      <c r="K67" s="105"/>
      <c r="N67" s="106"/>
    </row>
    <row r="68" spans="4:14" ht="15" customHeight="1" x14ac:dyDescent="0.25">
      <c r="D68" s="102" t="s">
        <v>1765</v>
      </c>
      <c r="E68" s="102" t="s">
        <v>3119</v>
      </c>
      <c r="F68" s="102" t="s">
        <v>3058</v>
      </c>
      <c r="G68" s="103">
        <v>717200</v>
      </c>
      <c r="H68" s="104">
        <v>725.64861499999995</v>
      </c>
      <c r="I68" s="104">
        <v>724.05</v>
      </c>
      <c r="J68" s="104">
        <v>931.04573099999993</v>
      </c>
      <c r="K68" s="105"/>
      <c r="N68" s="106"/>
    </row>
    <row r="69" spans="4:14" ht="15" customHeight="1" x14ac:dyDescent="0.25">
      <c r="D69" s="102" t="s">
        <v>1765</v>
      </c>
      <c r="E69" s="102" t="s">
        <v>3120</v>
      </c>
      <c r="F69" s="102" t="s">
        <v>3058</v>
      </c>
      <c r="G69" s="103">
        <v>40500</v>
      </c>
      <c r="H69" s="104">
        <v>6101.6063950000007</v>
      </c>
      <c r="I69" s="104">
        <v>5749.9</v>
      </c>
      <c r="J69" s="104">
        <v>428.90745375</v>
      </c>
      <c r="K69" s="105"/>
      <c r="N69" s="106"/>
    </row>
    <row r="70" spans="4:14" ht="15" customHeight="1" x14ac:dyDescent="0.25">
      <c r="D70" s="102" t="s">
        <v>1765</v>
      </c>
      <c r="E70" s="102" t="s">
        <v>3121</v>
      </c>
      <c r="F70" s="102" t="s">
        <v>3058</v>
      </c>
      <c r="G70" s="103">
        <v>1439200</v>
      </c>
      <c r="H70" s="104">
        <v>704.45018200000004</v>
      </c>
      <c r="I70" s="104">
        <v>760.3</v>
      </c>
      <c r="J70" s="104">
        <v>2212.4173959999998</v>
      </c>
      <c r="K70" s="105"/>
      <c r="N70" s="106"/>
    </row>
    <row r="71" spans="4:14" ht="15" customHeight="1" x14ac:dyDescent="0.25">
      <c r="D71" s="102" t="s">
        <v>1765</v>
      </c>
      <c r="E71" s="102" t="s">
        <v>3122</v>
      </c>
      <c r="F71" s="102" t="s">
        <v>3058</v>
      </c>
      <c r="G71" s="103">
        <v>1696000</v>
      </c>
      <c r="H71" s="104">
        <v>342.42731500000002</v>
      </c>
      <c r="I71" s="104">
        <v>346.35</v>
      </c>
      <c r="J71" s="104">
        <v>2413.6115199999999</v>
      </c>
      <c r="K71" s="105"/>
      <c r="N71" s="106"/>
    </row>
    <row r="72" spans="4:14" ht="15" customHeight="1" x14ac:dyDescent="0.25">
      <c r="D72" s="102" t="s">
        <v>1765</v>
      </c>
      <c r="E72" s="102" t="s">
        <v>3123</v>
      </c>
      <c r="F72" s="102" t="s">
        <v>3058</v>
      </c>
      <c r="G72" s="103">
        <v>1925775</v>
      </c>
      <c r="H72" s="104">
        <v>416.80922600000002</v>
      </c>
      <c r="I72" s="104">
        <v>443.2</v>
      </c>
      <c r="J72" s="104">
        <v>2128.2269113124999</v>
      </c>
      <c r="K72" s="105"/>
      <c r="N72" s="106"/>
    </row>
    <row r="73" spans="4:14" ht="15" customHeight="1" x14ac:dyDescent="0.25">
      <c r="D73" s="102" t="s">
        <v>1765</v>
      </c>
      <c r="E73" s="102" t="s">
        <v>3124</v>
      </c>
      <c r="F73" s="102" t="s">
        <v>3058</v>
      </c>
      <c r="G73" s="103">
        <v>73200</v>
      </c>
      <c r="H73" s="104">
        <v>2970.777411</v>
      </c>
      <c r="I73" s="104">
        <v>2978.4</v>
      </c>
      <c r="J73" s="138">
        <v>403.33893899999998</v>
      </c>
      <c r="K73" s="105"/>
      <c r="N73" s="106"/>
    </row>
    <row r="74" spans="4:14" ht="15" customHeight="1" x14ac:dyDescent="0.25">
      <c r="D74" s="102" t="s">
        <v>1765</v>
      </c>
      <c r="E74" s="102" t="s">
        <v>3125</v>
      </c>
      <c r="F74" s="102" t="s">
        <v>3058</v>
      </c>
      <c r="G74" s="103">
        <v>3300</v>
      </c>
      <c r="H74" s="104">
        <v>3005.9681999999998</v>
      </c>
      <c r="I74" s="104">
        <v>2988.75</v>
      </c>
      <c r="J74" s="139"/>
      <c r="K74" s="105"/>
      <c r="N74" s="106"/>
    </row>
    <row r="75" spans="4:14" ht="15" customHeight="1" x14ac:dyDescent="0.25">
      <c r="D75" s="102" t="s">
        <v>1765</v>
      </c>
      <c r="E75" s="102" t="s">
        <v>3126</v>
      </c>
      <c r="F75" s="102" t="s">
        <v>3058</v>
      </c>
      <c r="G75" s="103">
        <v>162400</v>
      </c>
      <c r="H75" s="104">
        <v>1290.1073060000001</v>
      </c>
      <c r="I75" s="104">
        <v>1283.2</v>
      </c>
      <c r="J75" s="104">
        <v>377.181714</v>
      </c>
      <c r="K75" s="105"/>
      <c r="N75" s="106"/>
    </row>
    <row r="76" spans="4:14" ht="15" customHeight="1" x14ac:dyDescent="0.25">
      <c r="D76" s="102" t="s">
        <v>1765</v>
      </c>
      <c r="E76" s="102" t="s">
        <v>3127</v>
      </c>
      <c r="F76" s="102" t="s">
        <v>3058</v>
      </c>
      <c r="G76" s="103">
        <v>168000</v>
      </c>
      <c r="H76" s="104">
        <v>779.807954</v>
      </c>
      <c r="I76" s="104">
        <v>786.15</v>
      </c>
      <c r="J76" s="104">
        <v>243.04854</v>
      </c>
      <c r="K76" s="105"/>
      <c r="N76" s="106"/>
    </row>
    <row r="77" spans="4:14" ht="15" customHeight="1" x14ac:dyDescent="0.25">
      <c r="D77" s="102" t="s">
        <v>1765</v>
      </c>
      <c r="E77" s="102" t="s">
        <v>3128</v>
      </c>
      <c r="F77" s="102" t="s">
        <v>3058</v>
      </c>
      <c r="G77" s="103">
        <v>127720000</v>
      </c>
      <c r="H77" s="104">
        <v>11.477846</v>
      </c>
      <c r="I77" s="104">
        <v>10.45</v>
      </c>
      <c r="J77" s="104">
        <v>7170.5839599999999</v>
      </c>
      <c r="K77" s="105"/>
      <c r="N77" s="106"/>
    </row>
    <row r="78" spans="4:14" ht="15" customHeight="1" x14ac:dyDescent="0.25">
      <c r="D78" s="102" t="s">
        <v>1765</v>
      </c>
      <c r="E78" s="102" t="s">
        <v>3129</v>
      </c>
      <c r="F78" s="102" t="s">
        <v>3058</v>
      </c>
      <c r="G78" s="103">
        <v>4560000</v>
      </c>
      <c r="H78" s="104">
        <v>111.38060400000001</v>
      </c>
      <c r="I78" s="104">
        <v>113.71</v>
      </c>
      <c r="J78" s="104">
        <v>971.45327999999995</v>
      </c>
      <c r="K78" s="105"/>
      <c r="N78" s="106"/>
    </row>
    <row r="79" spans="4:14" ht="15" customHeight="1" x14ac:dyDescent="0.25">
      <c r="D79" s="102" t="s">
        <v>1765</v>
      </c>
      <c r="E79" s="102" t="s">
        <v>3130</v>
      </c>
      <c r="F79" s="102" t="s">
        <v>3058</v>
      </c>
      <c r="G79" s="103">
        <v>1350000</v>
      </c>
      <c r="H79" s="104">
        <v>222.489294</v>
      </c>
      <c r="I79" s="104">
        <v>205.99</v>
      </c>
      <c r="J79" s="104">
        <v>690.43792499999995</v>
      </c>
      <c r="K79" s="105"/>
      <c r="N79" s="106"/>
    </row>
    <row r="80" spans="4:14" ht="15" customHeight="1" x14ac:dyDescent="0.25">
      <c r="D80" s="102" t="s">
        <v>1765</v>
      </c>
      <c r="E80" s="102" t="s">
        <v>3131</v>
      </c>
      <c r="F80" s="102" t="s">
        <v>3058</v>
      </c>
      <c r="G80" s="103">
        <v>100375</v>
      </c>
      <c r="H80" s="104">
        <v>545.54719999999998</v>
      </c>
      <c r="I80" s="104">
        <v>562.75</v>
      </c>
      <c r="J80" s="104">
        <v>109.630076875</v>
      </c>
      <c r="K80" s="105"/>
      <c r="N80" s="106"/>
    </row>
    <row r="81" spans="4:14" ht="15" customHeight="1" x14ac:dyDescent="0.25">
      <c r="D81" s="102" t="s">
        <v>1765</v>
      </c>
      <c r="E81" s="102" t="s">
        <v>3132</v>
      </c>
      <c r="F81" s="102" t="s">
        <v>3058</v>
      </c>
      <c r="G81" s="103">
        <v>143000</v>
      </c>
      <c r="H81" s="104">
        <v>717.75172199999997</v>
      </c>
      <c r="I81" s="104">
        <v>690.45</v>
      </c>
      <c r="J81" s="104">
        <v>202.19663750000001</v>
      </c>
      <c r="K81" s="105"/>
      <c r="N81" s="106"/>
    </row>
    <row r="82" spans="4:14" ht="15" customHeight="1" x14ac:dyDescent="0.25">
      <c r="D82" s="102" t="s">
        <v>1765</v>
      </c>
      <c r="E82" s="102" t="s">
        <v>3133</v>
      </c>
      <c r="F82" s="102" t="s">
        <v>3058</v>
      </c>
      <c r="G82" s="103">
        <v>57900</v>
      </c>
      <c r="H82" s="104">
        <v>2961.5805679999999</v>
      </c>
      <c r="I82" s="104">
        <v>2970.45</v>
      </c>
      <c r="J82" s="104">
        <v>354.98765025</v>
      </c>
      <c r="K82" s="105"/>
      <c r="N82" s="106"/>
    </row>
    <row r="83" spans="4:14" ht="15" customHeight="1" x14ac:dyDescent="0.25">
      <c r="D83" s="102" t="s">
        <v>1765</v>
      </c>
      <c r="E83" s="102" t="s">
        <v>3134</v>
      </c>
      <c r="F83" s="102" t="s">
        <v>3058</v>
      </c>
      <c r="G83" s="103">
        <v>364500</v>
      </c>
      <c r="H83" s="104">
        <v>4857.5613470000008</v>
      </c>
      <c r="I83" s="104">
        <v>4826.75</v>
      </c>
      <c r="J83" s="104">
        <v>3404.7780975000001</v>
      </c>
      <c r="K83" s="105"/>
      <c r="N83" s="106"/>
    </row>
    <row r="84" spans="4:14" ht="15" customHeight="1" x14ac:dyDescent="0.25">
      <c r="D84" s="102" t="s">
        <v>1765</v>
      </c>
      <c r="E84" s="102" t="s">
        <v>3135</v>
      </c>
      <c r="F84" s="102" t="s">
        <v>3058</v>
      </c>
      <c r="G84" s="103">
        <v>1407500</v>
      </c>
      <c r="H84" s="104">
        <v>1460.3390710000001</v>
      </c>
      <c r="I84" s="104">
        <v>1455.75</v>
      </c>
      <c r="J84" s="104">
        <v>3692.9633125</v>
      </c>
      <c r="K84" s="105"/>
      <c r="N84" s="106"/>
    </row>
    <row r="85" spans="4:14" ht="15" customHeight="1" x14ac:dyDescent="0.25">
      <c r="D85" s="102" t="s">
        <v>1765</v>
      </c>
      <c r="E85" s="102" t="s">
        <v>3136</v>
      </c>
      <c r="F85" s="102" t="s">
        <v>3058</v>
      </c>
      <c r="G85" s="103">
        <v>2431000</v>
      </c>
      <c r="H85" s="104">
        <v>399.64591799999999</v>
      </c>
      <c r="I85" s="104">
        <v>394.7</v>
      </c>
      <c r="J85" s="104">
        <v>2467.2158224999998</v>
      </c>
      <c r="K85" s="105"/>
      <c r="N85" s="106"/>
    </row>
    <row r="86" spans="4:14" ht="15" customHeight="1" x14ac:dyDescent="0.25">
      <c r="D86" s="102" t="s">
        <v>1765</v>
      </c>
      <c r="E86" s="102" t="s">
        <v>3137</v>
      </c>
      <c r="F86" s="102" t="s">
        <v>3058</v>
      </c>
      <c r="G86" s="103">
        <v>954800</v>
      </c>
      <c r="H86" s="104">
        <v>1885.5634460000001</v>
      </c>
      <c r="I86" s="104">
        <v>1873.9</v>
      </c>
      <c r="J86" s="104">
        <v>3230.358131</v>
      </c>
      <c r="K86" s="105"/>
      <c r="N86" s="106"/>
    </row>
    <row r="87" spans="4:14" ht="15" customHeight="1" x14ac:dyDescent="0.25">
      <c r="D87" s="102" t="s">
        <v>1765</v>
      </c>
      <c r="E87" s="102" t="s">
        <v>3138</v>
      </c>
      <c r="F87" s="102" t="s">
        <v>3058</v>
      </c>
      <c r="G87" s="103">
        <v>2910375</v>
      </c>
      <c r="H87" s="104">
        <v>171.09204</v>
      </c>
      <c r="I87" s="104">
        <v>181.14</v>
      </c>
      <c r="J87" s="104">
        <v>1107.7469325</v>
      </c>
      <c r="K87" s="105"/>
      <c r="N87" s="106"/>
    </row>
    <row r="88" spans="4:14" ht="15" customHeight="1" x14ac:dyDescent="0.25">
      <c r="D88" s="102" t="s">
        <v>1765</v>
      </c>
      <c r="E88" s="102" t="s">
        <v>3139</v>
      </c>
      <c r="F88" s="102" t="s">
        <v>3058</v>
      </c>
      <c r="G88" s="103">
        <v>61100</v>
      </c>
      <c r="H88" s="104">
        <v>1489.6515429999999</v>
      </c>
      <c r="I88" s="104">
        <v>1506.15</v>
      </c>
      <c r="J88" s="104">
        <v>160.56071850000001</v>
      </c>
      <c r="K88" s="105"/>
      <c r="N88" s="106"/>
    </row>
    <row r="89" spans="4:14" ht="15" customHeight="1" x14ac:dyDescent="0.25">
      <c r="D89" s="102" t="s">
        <v>1765</v>
      </c>
      <c r="E89" s="102" t="s">
        <v>3140</v>
      </c>
      <c r="F89" s="102" t="s">
        <v>3058</v>
      </c>
      <c r="G89" s="103">
        <v>467250</v>
      </c>
      <c r="H89" s="104">
        <v>908.02115100000003</v>
      </c>
      <c r="I89" s="104">
        <v>933.6</v>
      </c>
      <c r="J89" s="104">
        <v>925.62925874999996</v>
      </c>
      <c r="K89" s="105"/>
      <c r="N89" s="106"/>
    </row>
    <row r="90" spans="4:14" ht="15" customHeight="1" x14ac:dyDescent="0.25">
      <c r="D90" s="102" t="s">
        <v>1765</v>
      </c>
      <c r="E90" s="102" t="s">
        <v>3141</v>
      </c>
      <c r="F90" s="102" t="s">
        <v>3058</v>
      </c>
      <c r="G90" s="103">
        <v>1128000</v>
      </c>
      <c r="H90" s="104">
        <v>518.22853599999996</v>
      </c>
      <c r="I90" s="104">
        <v>522.45000000000005</v>
      </c>
      <c r="J90" s="104">
        <v>1048.14606</v>
      </c>
      <c r="K90" s="105"/>
      <c r="N90" s="106"/>
    </row>
    <row r="91" spans="4:14" ht="15" customHeight="1" x14ac:dyDescent="0.25">
      <c r="D91" s="102" t="s">
        <v>1765</v>
      </c>
      <c r="E91" s="102" t="s">
        <v>3142</v>
      </c>
      <c r="F91" s="102" t="s">
        <v>3058</v>
      </c>
      <c r="G91" s="103">
        <v>204375</v>
      </c>
      <c r="H91" s="104">
        <v>1030.237871</v>
      </c>
      <c r="I91" s="104">
        <v>1047.4000000000001</v>
      </c>
      <c r="J91" s="104">
        <v>450.41593125000003</v>
      </c>
      <c r="K91" s="105"/>
      <c r="N91" s="106"/>
    </row>
    <row r="92" spans="4:14" ht="15" customHeight="1" x14ac:dyDescent="0.25">
      <c r="D92" s="102" t="s">
        <v>1765</v>
      </c>
      <c r="E92" s="102" t="s">
        <v>3143</v>
      </c>
      <c r="F92" s="102" t="s">
        <v>3058</v>
      </c>
      <c r="G92" s="103">
        <v>74250</v>
      </c>
      <c r="H92" s="104">
        <v>992.18813</v>
      </c>
      <c r="I92" s="104">
        <v>1035.8</v>
      </c>
      <c r="J92" s="104">
        <v>134.047794375</v>
      </c>
      <c r="K92" s="105"/>
      <c r="N92" s="106"/>
    </row>
    <row r="93" spans="4:14" ht="15" customHeight="1" x14ac:dyDescent="0.25">
      <c r="D93" s="102" t="s">
        <v>1765</v>
      </c>
      <c r="E93" s="102" t="s">
        <v>3144</v>
      </c>
      <c r="F93" s="102" t="s">
        <v>3058</v>
      </c>
      <c r="G93" s="103">
        <v>151250</v>
      </c>
      <c r="H93" s="104">
        <v>688.76442499999996</v>
      </c>
      <c r="I93" s="104">
        <v>687.4</v>
      </c>
      <c r="J93" s="104">
        <v>197.33738750000001</v>
      </c>
      <c r="K93" s="105"/>
      <c r="N93" s="106"/>
    </row>
    <row r="94" spans="4:14" ht="15" customHeight="1" x14ac:dyDescent="0.25">
      <c r="D94" s="102" t="s">
        <v>1765</v>
      </c>
      <c r="E94" s="102" t="s">
        <v>3145</v>
      </c>
      <c r="F94" s="102" t="s">
        <v>3058</v>
      </c>
      <c r="G94" s="103">
        <v>816800</v>
      </c>
      <c r="H94" s="104">
        <v>1904.6528269999999</v>
      </c>
      <c r="I94" s="104">
        <v>1869.75</v>
      </c>
      <c r="J94" s="104">
        <v>2718.6636659999999</v>
      </c>
      <c r="K94" s="105"/>
      <c r="N94" s="106"/>
    </row>
    <row r="95" spans="4:14" ht="15" customHeight="1" x14ac:dyDescent="0.25">
      <c r="D95" s="102" t="s">
        <v>1765</v>
      </c>
      <c r="E95" s="102" t="s">
        <v>3146</v>
      </c>
      <c r="F95" s="102" t="s">
        <v>3058</v>
      </c>
      <c r="G95" s="103">
        <v>914710.00000000012</v>
      </c>
      <c r="H95" s="104">
        <v>182.91199</v>
      </c>
      <c r="I95" s="104">
        <v>187.32</v>
      </c>
      <c r="J95" s="104">
        <v>369.96086247</v>
      </c>
      <c r="K95" s="105"/>
      <c r="N95" s="106"/>
    </row>
    <row r="96" spans="4:14" ht="15" customHeight="1" x14ac:dyDescent="0.25">
      <c r="D96" s="102" t="s">
        <v>1765</v>
      </c>
      <c r="E96" s="102" t="s">
        <v>3147</v>
      </c>
      <c r="F96" s="102" t="s">
        <v>3058</v>
      </c>
      <c r="G96" s="103">
        <v>14100</v>
      </c>
      <c r="H96" s="104">
        <v>3263.0117</v>
      </c>
      <c r="I96" s="104">
        <v>3332.35</v>
      </c>
      <c r="J96" s="104">
        <v>85.977499499999993</v>
      </c>
      <c r="K96" s="105"/>
      <c r="N96" s="106"/>
    </row>
    <row r="97" spans="4:14" ht="15" customHeight="1" x14ac:dyDescent="0.25">
      <c r="D97" s="102" t="s">
        <v>1765</v>
      </c>
      <c r="E97" s="102" t="s">
        <v>3148</v>
      </c>
      <c r="F97" s="102" t="s">
        <v>3058</v>
      </c>
      <c r="G97" s="103">
        <v>940100</v>
      </c>
      <c r="H97" s="104">
        <v>465.80337600000001</v>
      </c>
      <c r="I97" s="104">
        <v>465.9</v>
      </c>
      <c r="J97" s="104">
        <v>869.05664300000001</v>
      </c>
      <c r="K97" s="105"/>
      <c r="N97" s="106"/>
    </row>
    <row r="98" spans="4:14" ht="15" customHeight="1" x14ac:dyDescent="0.25">
      <c r="D98" s="102" t="s">
        <v>1765</v>
      </c>
      <c r="E98" s="102" t="s">
        <v>3149</v>
      </c>
      <c r="F98" s="102" t="s">
        <v>3058</v>
      </c>
      <c r="G98" s="103">
        <v>1031000</v>
      </c>
      <c r="H98" s="104">
        <v>676.72213899999997</v>
      </c>
      <c r="I98" s="104">
        <v>668.25</v>
      </c>
      <c r="J98" s="104">
        <v>1571.8445575000001</v>
      </c>
      <c r="K98" s="105"/>
      <c r="N98" s="106"/>
    </row>
    <row r="99" spans="4:14" ht="15" customHeight="1" x14ac:dyDescent="0.25">
      <c r="D99" s="102" t="s">
        <v>1765</v>
      </c>
      <c r="E99" s="102" t="s">
        <v>3150</v>
      </c>
      <c r="F99" s="102" t="s">
        <v>3058</v>
      </c>
      <c r="G99" s="103">
        <v>125100</v>
      </c>
      <c r="H99" s="104">
        <v>3787.8282509999999</v>
      </c>
      <c r="I99" s="104">
        <v>3705.3</v>
      </c>
      <c r="J99" s="104">
        <v>823.73095799999999</v>
      </c>
      <c r="K99" s="105"/>
      <c r="N99" s="106"/>
    </row>
    <row r="100" spans="4:14" ht="15" customHeight="1" x14ac:dyDescent="0.25">
      <c r="D100" s="102" t="s">
        <v>1765</v>
      </c>
      <c r="E100" s="102" t="s">
        <v>3151</v>
      </c>
      <c r="F100" s="102" t="s">
        <v>3058</v>
      </c>
      <c r="G100" s="103">
        <v>33300</v>
      </c>
      <c r="H100" s="104">
        <v>6200.0156989999996</v>
      </c>
      <c r="I100" s="104">
        <v>6276.2</v>
      </c>
      <c r="J100" s="104">
        <v>367.05690900000002</v>
      </c>
      <c r="K100" s="105"/>
      <c r="N100" s="106"/>
    </row>
    <row r="101" spans="4:14" ht="15" customHeight="1" x14ac:dyDescent="0.25">
      <c r="D101" s="102" t="s">
        <v>1765</v>
      </c>
      <c r="E101" s="102" t="s">
        <v>3152</v>
      </c>
      <c r="F101" s="102" t="s">
        <v>3058</v>
      </c>
      <c r="G101" s="103">
        <v>322575.00000000012</v>
      </c>
      <c r="H101" s="104">
        <v>2203.924082</v>
      </c>
      <c r="I101" s="104">
        <v>2209.15</v>
      </c>
      <c r="J101" s="104">
        <v>1272.1446725625001</v>
      </c>
      <c r="K101" s="105"/>
      <c r="N101" s="106"/>
    </row>
    <row r="102" spans="4:14" ht="15" customHeight="1" x14ac:dyDescent="0.25">
      <c r="D102" s="102" t="s">
        <v>1765</v>
      </c>
      <c r="E102" s="102" t="s">
        <v>3153</v>
      </c>
      <c r="F102" s="102" t="s">
        <v>3058</v>
      </c>
      <c r="G102" s="103">
        <v>213850</v>
      </c>
      <c r="H102" s="104">
        <v>2994.8262439999999</v>
      </c>
      <c r="I102" s="104">
        <v>3120.75</v>
      </c>
      <c r="J102" s="104">
        <v>1307.5393126250001</v>
      </c>
      <c r="K102" s="105"/>
      <c r="N102" s="106"/>
    </row>
    <row r="103" spans="4:14" ht="15" customHeight="1" x14ac:dyDescent="0.25">
      <c r="D103" s="102" t="s">
        <v>1765</v>
      </c>
      <c r="E103" s="102" t="s">
        <v>3154</v>
      </c>
      <c r="F103" s="102" t="s">
        <v>3058</v>
      </c>
      <c r="G103" s="103">
        <v>3162000</v>
      </c>
      <c r="H103" s="104">
        <v>204.09054900000001</v>
      </c>
      <c r="I103" s="104">
        <v>202.6</v>
      </c>
      <c r="J103" s="104">
        <v>1805.182638</v>
      </c>
      <c r="K103" s="105"/>
      <c r="N103" s="106"/>
    </row>
    <row r="104" spans="4:14" ht="15" customHeight="1" x14ac:dyDescent="0.25">
      <c r="D104" s="102" t="s">
        <v>1765</v>
      </c>
      <c r="E104" s="102" t="s">
        <v>3155</v>
      </c>
      <c r="F104" s="102" t="s">
        <v>3058</v>
      </c>
      <c r="G104" s="103">
        <v>223200</v>
      </c>
      <c r="H104" s="104">
        <v>700.00745300000005</v>
      </c>
      <c r="I104" s="104">
        <v>701.7</v>
      </c>
      <c r="J104" s="104">
        <v>274.75473599999998</v>
      </c>
      <c r="K104" s="105"/>
      <c r="N104" s="106"/>
    </row>
    <row r="105" spans="4:14" ht="15" customHeight="1" x14ac:dyDescent="0.25">
      <c r="D105" s="102" t="s">
        <v>1765</v>
      </c>
      <c r="E105" s="102" t="s">
        <v>3156</v>
      </c>
      <c r="F105" s="102" t="s">
        <v>3058</v>
      </c>
      <c r="G105" s="103">
        <v>47450</v>
      </c>
      <c r="H105" s="104">
        <v>12978.721077</v>
      </c>
      <c r="I105" s="104">
        <v>13342.25</v>
      </c>
      <c r="J105" s="104">
        <v>1137.6272732499999</v>
      </c>
      <c r="K105" s="105"/>
      <c r="N105" s="106"/>
    </row>
    <row r="106" spans="4:14" ht="15" customHeight="1" x14ac:dyDescent="0.25">
      <c r="D106" s="102" t="s">
        <v>1765</v>
      </c>
      <c r="E106" s="102" t="s">
        <v>3157</v>
      </c>
      <c r="F106" s="102" t="s">
        <v>3058</v>
      </c>
      <c r="G106" s="103">
        <v>263200</v>
      </c>
      <c r="H106" s="104">
        <v>1623.194356</v>
      </c>
      <c r="I106" s="104">
        <v>1604.05</v>
      </c>
      <c r="J106" s="104">
        <v>746.44243799999992</v>
      </c>
      <c r="K106" s="105"/>
      <c r="N106" s="106"/>
    </row>
    <row r="107" spans="4:14" ht="15" customHeight="1" x14ac:dyDescent="0.25">
      <c r="D107" s="102" t="s">
        <v>1765</v>
      </c>
      <c r="E107" s="102" t="s">
        <v>3158</v>
      </c>
      <c r="F107" s="102" t="s">
        <v>3058</v>
      </c>
      <c r="G107" s="103">
        <v>67200</v>
      </c>
      <c r="H107" s="104">
        <v>5888.2298969999993</v>
      </c>
      <c r="I107" s="104">
        <v>5711.15</v>
      </c>
      <c r="J107" s="104">
        <v>1926.5633519999999</v>
      </c>
      <c r="K107" s="105"/>
      <c r="N107" s="106"/>
    </row>
    <row r="108" spans="4:14" ht="15" customHeight="1" x14ac:dyDescent="0.25">
      <c r="D108" s="102" t="s">
        <v>1765</v>
      </c>
      <c r="E108" s="102" t="s">
        <v>3159</v>
      </c>
      <c r="F108" s="102" t="s">
        <v>3058</v>
      </c>
      <c r="G108" s="103">
        <v>16800</v>
      </c>
      <c r="H108" s="104">
        <v>2156.0880569999999</v>
      </c>
      <c r="I108" s="104">
        <v>2210.4499999999998</v>
      </c>
      <c r="J108" s="104">
        <v>76.321979999999996</v>
      </c>
      <c r="K108" s="105"/>
      <c r="N108" s="106"/>
    </row>
    <row r="109" spans="4:14" ht="15" customHeight="1" x14ac:dyDescent="0.25">
      <c r="D109" s="102" t="s">
        <v>1765</v>
      </c>
      <c r="E109" s="102" t="s">
        <v>3160</v>
      </c>
      <c r="F109" s="102" t="s">
        <v>3058</v>
      </c>
      <c r="G109" s="103">
        <v>64000</v>
      </c>
      <c r="H109" s="104">
        <v>1185.866843</v>
      </c>
      <c r="I109" s="104">
        <v>1197.45</v>
      </c>
      <c r="J109" s="104">
        <v>147.28847999999999</v>
      </c>
      <c r="K109" s="105"/>
      <c r="N109" s="106"/>
    </row>
    <row r="110" spans="4:14" ht="15" customHeight="1" x14ac:dyDescent="0.25">
      <c r="D110" s="102" t="s">
        <v>1765</v>
      </c>
      <c r="E110" s="102" t="s">
        <v>3161</v>
      </c>
      <c r="F110" s="102" t="s">
        <v>3058</v>
      </c>
      <c r="G110" s="103">
        <v>36400</v>
      </c>
      <c r="H110" s="104">
        <v>1956.306</v>
      </c>
      <c r="I110" s="104">
        <v>1957.05</v>
      </c>
      <c r="J110" s="104">
        <v>160.28084799999999</v>
      </c>
      <c r="K110" s="105"/>
      <c r="N110" s="106"/>
    </row>
    <row r="111" spans="4:14" ht="15" customHeight="1" x14ac:dyDescent="0.25">
      <c r="D111" s="102" t="s">
        <v>1765</v>
      </c>
      <c r="E111" s="102" t="s">
        <v>3162</v>
      </c>
      <c r="F111" s="102" t="s">
        <v>3058</v>
      </c>
      <c r="G111" s="103">
        <v>355000</v>
      </c>
      <c r="H111" s="104">
        <v>217.56417999999999</v>
      </c>
      <c r="I111" s="104">
        <v>213.03</v>
      </c>
      <c r="J111" s="104">
        <v>164.10939999999999</v>
      </c>
      <c r="K111" s="105"/>
      <c r="N111" s="106"/>
    </row>
    <row r="112" spans="4:14" ht="15" customHeight="1" x14ac:dyDescent="0.25">
      <c r="D112" s="102" t="s">
        <v>1765</v>
      </c>
      <c r="E112" s="102" t="s">
        <v>3163</v>
      </c>
      <c r="F112" s="102" t="s">
        <v>3058</v>
      </c>
      <c r="G112" s="103">
        <v>108900</v>
      </c>
      <c r="H112" s="104">
        <v>3057.295764</v>
      </c>
      <c r="I112" s="104">
        <v>3036.65</v>
      </c>
      <c r="J112" s="104">
        <v>678.81372075000002</v>
      </c>
      <c r="K112" s="105"/>
      <c r="N112" s="106"/>
    </row>
    <row r="113" spans="4:14" ht="15" customHeight="1" x14ac:dyDescent="0.25">
      <c r="D113" s="102" t="s">
        <v>1765</v>
      </c>
      <c r="E113" s="102" t="s">
        <v>3164</v>
      </c>
      <c r="F113" s="102" t="s">
        <v>3058</v>
      </c>
      <c r="G113" s="103">
        <v>2610</v>
      </c>
      <c r="H113" s="104">
        <v>139773.832448</v>
      </c>
      <c r="I113" s="104">
        <v>139668.70000000001</v>
      </c>
      <c r="J113" s="104">
        <v>654.104973825</v>
      </c>
      <c r="K113" s="105"/>
      <c r="N113" s="106"/>
    </row>
    <row r="114" spans="4:14" ht="15" customHeight="1" x14ac:dyDescent="0.25">
      <c r="D114" s="102" t="s">
        <v>1765</v>
      </c>
      <c r="E114" s="102" t="s">
        <v>3165</v>
      </c>
      <c r="F114" s="102" t="s">
        <v>3058</v>
      </c>
      <c r="G114" s="103">
        <v>169400</v>
      </c>
      <c r="H114" s="104">
        <v>2032.415749</v>
      </c>
      <c r="I114" s="104">
        <v>2048.4</v>
      </c>
      <c r="J114" s="104">
        <v>645.552908</v>
      </c>
      <c r="K114" s="105"/>
      <c r="N114" s="106"/>
    </row>
    <row r="115" spans="4:14" ht="15" customHeight="1" x14ac:dyDescent="0.25">
      <c r="D115" s="102" t="s">
        <v>1765</v>
      </c>
      <c r="E115" s="102" t="s">
        <v>3166</v>
      </c>
      <c r="F115" s="102" t="s">
        <v>3058</v>
      </c>
      <c r="G115" s="103">
        <v>2261250</v>
      </c>
      <c r="H115" s="104">
        <v>194.284457</v>
      </c>
      <c r="I115" s="104">
        <v>212.2</v>
      </c>
      <c r="J115" s="104">
        <v>1339.701305625</v>
      </c>
      <c r="K115" s="105"/>
      <c r="N115" s="106"/>
    </row>
    <row r="116" spans="4:14" ht="15" customHeight="1" x14ac:dyDescent="0.25">
      <c r="D116" s="102" t="s">
        <v>1765</v>
      </c>
      <c r="E116" s="102" t="s">
        <v>3167</v>
      </c>
      <c r="F116" s="102" t="s">
        <v>3058</v>
      </c>
      <c r="G116" s="103">
        <v>77525</v>
      </c>
      <c r="H116" s="104">
        <v>3403.4930140000001</v>
      </c>
      <c r="I116" s="104">
        <v>3461.4</v>
      </c>
      <c r="J116" s="104">
        <v>531.09509075000005</v>
      </c>
      <c r="K116" s="105"/>
      <c r="N116" s="106"/>
    </row>
    <row r="117" spans="4:14" ht="15" customHeight="1" x14ac:dyDescent="0.25">
      <c r="D117" s="102" t="s">
        <v>1765</v>
      </c>
      <c r="E117" s="102" t="s">
        <v>3168</v>
      </c>
      <c r="F117" s="102" t="s">
        <v>3058</v>
      </c>
      <c r="G117" s="103">
        <v>250600</v>
      </c>
      <c r="H117" s="104">
        <v>2664.8479819999998</v>
      </c>
      <c r="I117" s="104">
        <v>2710.45</v>
      </c>
      <c r="J117" s="104">
        <v>1222.9430359999999</v>
      </c>
      <c r="K117" s="105"/>
      <c r="N117" s="106"/>
    </row>
    <row r="118" spans="4:14" ht="15" customHeight="1" x14ac:dyDescent="0.25">
      <c r="D118" s="102" t="s">
        <v>1765</v>
      </c>
      <c r="E118" s="102" t="s">
        <v>3169</v>
      </c>
      <c r="F118" s="102" t="s">
        <v>3058</v>
      </c>
      <c r="G118" s="103">
        <v>2308500</v>
      </c>
      <c r="H118" s="104">
        <v>226.98324500000001</v>
      </c>
      <c r="I118" s="104">
        <v>246.47</v>
      </c>
      <c r="J118" s="104">
        <v>1292.5914795000001</v>
      </c>
      <c r="K118" s="105"/>
      <c r="N118" s="106"/>
    </row>
    <row r="119" spans="4:14" ht="15" customHeight="1" x14ac:dyDescent="0.25">
      <c r="D119" s="102" t="s">
        <v>1765</v>
      </c>
      <c r="E119" s="102" t="s">
        <v>3170</v>
      </c>
      <c r="F119" s="102" t="s">
        <v>3058</v>
      </c>
      <c r="G119" s="103">
        <v>3007500</v>
      </c>
      <c r="H119" s="104">
        <v>433.16630900000001</v>
      </c>
      <c r="I119" s="104">
        <v>445.75</v>
      </c>
      <c r="J119" s="104">
        <v>2610.1641374999999</v>
      </c>
      <c r="K119" s="105"/>
      <c r="N119" s="106"/>
    </row>
    <row r="120" spans="4:14" ht="15" customHeight="1" x14ac:dyDescent="0.25">
      <c r="D120" s="102" t="s">
        <v>1765</v>
      </c>
      <c r="E120" s="102" t="s">
        <v>3171</v>
      </c>
      <c r="F120" s="102" t="s">
        <v>3058</v>
      </c>
      <c r="G120" s="103">
        <v>464100</v>
      </c>
      <c r="H120" s="104">
        <v>1913.8580239999999</v>
      </c>
      <c r="I120" s="104">
        <v>1902.55</v>
      </c>
      <c r="J120" s="104">
        <v>1859.6173732499999</v>
      </c>
      <c r="K120" s="105"/>
      <c r="N120" s="106"/>
    </row>
    <row r="121" spans="4:14" ht="15" customHeight="1" x14ac:dyDescent="0.25">
      <c r="D121" s="102" t="s">
        <v>1765</v>
      </c>
      <c r="E121" s="102" t="s">
        <v>3172</v>
      </c>
      <c r="F121" s="102" t="s">
        <v>3058</v>
      </c>
      <c r="G121" s="103">
        <v>52600</v>
      </c>
      <c r="H121" s="104">
        <v>11306.126522</v>
      </c>
      <c r="I121" s="104">
        <v>11522.4</v>
      </c>
      <c r="J121" s="104">
        <v>3012.5490169999998</v>
      </c>
      <c r="K121" s="105"/>
      <c r="N121" s="106"/>
    </row>
    <row r="122" spans="4:14" ht="15" customHeight="1" x14ac:dyDescent="0.25">
      <c r="D122" s="102" t="s">
        <v>1765</v>
      </c>
      <c r="E122" s="102" t="s">
        <v>3173</v>
      </c>
      <c r="F122" s="102" t="s">
        <v>3058</v>
      </c>
      <c r="G122" s="103">
        <v>3925075</v>
      </c>
      <c r="H122" s="104">
        <v>297.548405</v>
      </c>
      <c r="I122" s="104">
        <v>300.25</v>
      </c>
      <c r="J122" s="104">
        <v>2664.7432301875001</v>
      </c>
      <c r="K122" s="105"/>
      <c r="N122" s="106"/>
    </row>
    <row r="123" spans="4:14" ht="15" customHeight="1" x14ac:dyDescent="0.25">
      <c r="D123" s="102" t="s">
        <v>1765</v>
      </c>
      <c r="E123" s="102" t="s">
        <v>3174</v>
      </c>
      <c r="F123" s="102" t="s">
        <v>3058</v>
      </c>
      <c r="G123" s="103">
        <v>2100</v>
      </c>
      <c r="H123" s="104">
        <v>42227.821756999998</v>
      </c>
      <c r="I123" s="104">
        <v>43262</v>
      </c>
      <c r="J123" s="104">
        <v>156.91978574999999</v>
      </c>
      <c r="K123" s="105"/>
      <c r="N123" s="106"/>
    </row>
    <row r="124" spans="4:14" ht="15" customHeight="1" x14ac:dyDescent="0.25">
      <c r="D124" s="102" t="s">
        <v>1765</v>
      </c>
      <c r="E124" s="102" t="s">
        <v>3175</v>
      </c>
      <c r="F124" s="102" t="s">
        <v>3058</v>
      </c>
      <c r="G124" s="103">
        <v>39750</v>
      </c>
      <c r="H124" s="104">
        <v>1051.0188659999999</v>
      </c>
      <c r="I124" s="104">
        <v>1112.55</v>
      </c>
      <c r="J124" s="104">
        <v>106.51887000000001</v>
      </c>
      <c r="K124" s="105"/>
      <c r="N124" s="106"/>
    </row>
    <row r="125" spans="4:14" ht="15" customHeight="1" x14ac:dyDescent="0.25">
      <c r="D125" s="102" t="s">
        <v>1765</v>
      </c>
      <c r="E125" s="102" t="s">
        <v>3176</v>
      </c>
      <c r="F125" s="102" t="s">
        <v>3058</v>
      </c>
      <c r="G125" s="103">
        <v>93000</v>
      </c>
      <c r="H125" s="104">
        <v>5354.5644049999992</v>
      </c>
      <c r="I125" s="104">
        <v>5493.75</v>
      </c>
      <c r="J125" s="104">
        <v>1033.137465</v>
      </c>
      <c r="K125" s="105"/>
      <c r="N125" s="106"/>
    </row>
    <row r="126" spans="4:14" ht="15" customHeight="1" x14ac:dyDescent="0.25">
      <c r="D126" s="102" t="s">
        <v>1765</v>
      </c>
      <c r="E126" s="102" t="s">
        <v>3177</v>
      </c>
      <c r="F126" s="102" t="s">
        <v>3058</v>
      </c>
      <c r="G126" s="103">
        <v>90000</v>
      </c>
      <c r="H126" s="104">
        <v>333.77994699999999</v>
      </c>
      <c r="I126" s="104">
        <v>344.3</v>
      </c>
      <c r="J126" s="104">
        <v>61.368749999999999</v>
      </c>
      <c r="K126" s="105"/>
      <c r="N126" s="106"/>
    </row>
    <row r="127" spans="4:14" ht="15" customHeight="1" x14ac:dyDescent="0.25">
      <c r="D127" s="102" t="s">
        <v>1765</v>
      </c>
      <c r="E127" s="102" t="s">
        <v>3178</v>
      </c>
      <c r="F127" s="102" t="s">
        <v>3058</v>
      </c>
      <c r="G127" s="103">
        <v>2015000</v>
      </c>
      <c r="H127" s="104">
        <v>484.74737599999997</v>
      </c>
      <c r="I127" s="104">
        <v>491.9</v>
      </c>
      <c r="J127" s="104">
        <v>2894.5777250000001</v>
      </c>
      <c r="K127" s="105"/>
      <c r="N127" s="106"/>
    </row>
    <row r="128" spans="4:14" ht="15" customHeight="1" x14ac:dyDescent="0.25">
      <c r="D128" s="102" t="s">
        <v>1765</v>
      </c>
      <c r="E128" s="102" t="s">
        <v>3179</v>
      </c>
      <c r="F128" s="102" t="s">
        <v>3058</v>
      </c>
      <c r="G128" s="103">
        <v>23750</v>
      </c>
      <c r="H128" s="104">
        <v>3300.2768390000001</v>
      </c>
      <c r="I128" s="104">
        <v>3386.85</v>
      </c>
      <c r="J128" s="104">
        <v>141.90583437500001</v>
      </c>
      <c r="K128" s="105"/>
      <c r="N128" s="106"/>
    </row>
    <row r="129" spans="4:14" ht="15" customHeight="1" x14ac:dyDescent="0.25">
      <c r="D129" s="102" t="s">
        <v>1765</v>
      </c>
      <c r="E129" s="102" t="s">
        <v>3180</v>
      </c>
      <c r="F129" s="102" t="s">
        <v>3058</v>
      </c>
      <c r="G129" s="103">
        <v>19750</v>
      </c>
      <c r="H129" s="104">
        <v>4671.8550689999993</v>
      </c>
      <c r="I129" s="104">
        <v>4693.05</v>
      </c>
      <c r="J129" s="104">
        <v>163.28129812500001</v>
      </c>
      <c r="K129" s="105"/>
      <c r="N129" s="106"/>
    </row>
    <row r="130" spans="4:14" ht="15" customHeight="1" x14ac:dyDescent="0.25">
      <c r="D130" s="102" t="s">
        <v>1765</v>
      </c>
      <c r="E130" s="102" t="s">
        <v>3181</v>
      </c>
      <c r="F130" s="102" t="s">
        <v>3058</v>
      </c>
      <c r="G130" s="103">
        <v>8656000</v>
      </c>
      <c r="H130" s="104">
        <v>106.408883</v>
      </c>
      <c r="I130" s="104">
        <v>107.73</v>
      </c>
      <c r="J130" s="104">
        <v>2445.982184</v>
      </c>
      <c r="K130" s="105"/>
      <c r="N130" s="106"/>
    </row>
    <row r="131" spans="4:14" ht="15" customHeight="1" x14ac:dyDescent="0.25">
      <c r="D131" s="102" t="s">
        <v>1765</v>
      </c>
      <c r="E131" s="102" t="s">
        <v>3182</v>
      </c>
      <c r="F131" s="102" t="s">
        <v>3058</v>
      </c>
      <c r="G131" s="103">
        <v>147375</v>
      </c>
      <c r="H131" s="104">
        <v>6706.9131200000002</v>
      </c>
      <c r="I131" s="104">
        <v>7013.3</v>
      </c>
      <c r="J131" s="104">
        <v>2300.8428168750002</v>
      </c>
      <c r="K131" s="105"/>
      <c r="N131" s="106"/>
    </row>
    <row r="132" spans="4:14" ht="15" customHeight="1" x14ac:dyDescent="0.25">
      <c r="D132" s="102" t="s">
        <v>1765</v>
      </c>
      <c r="E132" s="102" t="s">
        <v>3183</v>
      </c>
      <c r="F132" s="102" t="s">
        <v>3058</v>
      </c>
      <c r="G132" s="103">
        <v>464400</v>
      </c>
      <c r="H132" s="104">
        <v>357.48676399999999</v>
      </c>
      <c r="I132" s="104">
        <v>355.5</v>
      </c>
      <c r="J132" s="104">
        <v>319.05441000000002</v>
      </c>
      <c r="K132" s="105"/>
      <c r="N132" s="106"/>
    </row>
    <row r="133" spans="4:14" ht="15" customHeight="1" x14ac:dyDescent="0.25">
      <c r="D133" s="102" t="s">
        <v>1765</v>
      </c>
      <c r="E133" s="102" t="s">
        <v>3184</v>
      </c>
      <c r="F133" s="102" t="s">
        <v>3058</v>
      </c>
      <c r="G133" s="103">
        <v>2035</v>
      </c>
      <c r="H133" s="104">
        <v>1676.22</v>
      </c>
      <c r="I133" s="104">
        <v>1675.85</v>
      </c>
      <c r="J133" s="104">
        <v>6.3135518875000001</v>
      </c>
      <c r="K133" s="105"/>
      <c r="N133" s="106"/>
    </row>
    <row r="134" spans="4:14" ht="15" customHeight="1" x14ac:dyDescent="0.25">
      <c r="D134" s="102" t="s">
        <v>1765</v>
      </c>
      <c r="E134" s="102" t="s">
        <v>3185</v>
      </c>
      <c r="F134" s="102" t="s">
        <v>3058</v>
      </c>
      <c r="G134" s="103">
        <v>2740000</v>
      </c>
      <c r="H134" s="104">
        <v>210.754614</v>
      </c>
      <c r="I134" s="104">
        <v>205.65</v>
      </c>
      <c r="J134" s="104">
        <v>2077.6597999999999</v>
      </c>
      <c r="K134" s="105"/>
      <c r="N134" s="106"/>
    </row>
    <row r="135" spans="4:14" ht="15" customHeight="1" x14ac:dyDescent="0.25">
      <c r="D135" s="102" t="s">
        <v>1765</v>
      </c>
      <c r="E135" s="102" t="s">
        <v>3186</v>
      </c>
      <c r="F135" s="102" t="s">
        <v>3058</v>
      </c>
      <c r="G135" s="103">
        <v>2822000</v>
      </c>
      <c r="H135" s="104">
        <v>545.12721799999997</v>
      </c>
      <c r="I135" s="104">
        <v>558.29999999999995</v>
      </c>
      <c r="J135" s="104">
        <v>4715.1175350000003</v>
      </c>
      <c r="K135" s="105"/>
      <c r="N135" s="106"/>
    </row>
    <row r="136" spans="4:14" ht="15" customHeight="1" x14ac:dyDescent="0.25">
      <c r="D136" s="102" t="s">
        <v>1765</v>
      </c>
      <c r="E136" s="102" t="s">
        <v>3187</v>
      </c>
      <c r="F136" s="102" t="s">
        <v>3058</v>
      </c>
      <c r="G136" s="103">
        <v>1067500</v>
      </c>
      <c r="H136" s="104">
        <v>2995.6524650000001</v>
      </c>
      <c r="I136" s="104">
        <v>2977.2</v>
      </c>
      <c r="J136" s="104">
        <v>5792.9408687499999</v>
      </c>
      <c r="K136" s="105"/>
      <c r="N136" s="106"/>
    </row>
    <row r="137" spans="4:14" ht="15" customHeight="1" x14ac:dyDescent="0.25">
      <c r="D137" s="102" t="s">
        <v>1765</v>
      </c>
      <c r="E137" s="102" t="s">
        <v>3188</v>
      </c>
      <c r="F137" s="102" t="s">
        <v>3058</v>
      </c>
      <c r="G137" s="103">
        <v>6948000</v>
      </c>
      <c r="H137" s="104">
        <v>135.64928499999999</v>
      </c>
      <c r="I137" s="104">
        <v>142.03</v>
      </c>
      <c r="J137" s="104">
        <v>3130.956396</v>
      </c>
      <c r="K137" s="105"/>
      <c r="N137" s="106"/>
    </row>
    <row r="138" spans="4:14" ht="15" customHeight="1" x14ac:dyDescent="0.25">
      <c r="D138" s="102" t="s">
        <v>1765</v>
      </c>
      <c r="E138" s="102" t="s">
        <v>3189</v>
      </c>
      <c r="F138" s="102" t="s">
        <v>3058</v>
      </c>
      <c r="G138" s="103">
        <v>253600</v>
      </c>
      <c r="H138" s="104">
        <v>787.84462099999996</v>
      </c>
      <c r="I138" s="104">
        <v>780.2</v>
      </c>
      <c r="J138" s="104">
        <v>354.51060999999999</v>
      </c>
      <c r="K138" s="105"/>
      <c r="N138" s="106"/>
    </row>
    <row r="139" spans="4:14" ht="15" customHeight="1" x14ac:dyDescent="0.25">
      <c r="D139" s="102" t="s">
        <v>1765</v>
      </c>
      <c r="E139" s="102" t="s">
        <v>3190</v>
      </c>
      <c r="F139" s="102" t="s">
        <v>3058</v>
      </c>
      <c r="G139" s="103">
        <v>78750</v>
      </c>
      <c r="H139" s="104">
        <v>1858.0809159999999</v>
      </c>
      <c r="I139" s="104">
        <v>1859.2</v>
      </c>
      <c r="J139" s="104">
        <v>263.56699687499997</v>
      </c>
      <c r="K139" s="105"/>
      <c r="N139" s="106"/>
    </row>
    <row r="140" spans="4:14" ht="15" customHeight="1" x14ac:dyDescent="0.25">
      <c r="D140" s="102" t="s">
        <v>1765</v>
      </c>
      <c r="E140" s="102" t="s">
        <v>3191</v>
      </c>
      <c r="F140" s="102" t="s">
        <v>3058</v>
      </c>
      <c r="G140" s="103">
        <v>541500</v>
      </c>
      <c r="H140" s="104">
        <v>799.00181799999996</v>
      </c>
      <c r="I140" s="104">
        <v>792.7</v>
      </c>
      <c r="J140" s="104">
        <v>805.91851125000005</v>
      </c>
      <c r="K140" s="105"/>
      <c r="N140" s="106"/>
    </row>
    <row r="141" spans="4:14" ht="15" customHeight="1" x14ac:dyDescent="0.25">
      <c r="D141" s="102" t="s">
        <v>1765</v>
      </c>
      <c r="E141" s="102" t="s">
        <v>3192</v>
      </c>
      <c r="F141" s="102" t="s">
        <v>3058</v>
      </c>
      <c r="G141" s="103">
        <v>4250</v>
      </c>
      <c r="H141" s="104">
        <v>26074.785906000001</v>
      </c>
      <c r="I141" s="104">
        <v>26454.65</v>
      </c>
      <c r="J141" s="104">
        <v>198.12163375</v>
      </c>
      <c r="K141" s="105"/>
      <c r="N141" s="106"/>
    </row>
    <row r="142" spans="4:14" ht="15" customHeight="1" x14ac:dyDescent="0.25">
      <c r="D142" s="102" t="s">
        <v>1765</v>
      </c>
      <c r="E142" s="102" t="s">
        <v>3193</v>
      </c>
      <c r="F142" s="102" t="s">
        <v>3058</v>
      </c>
      <c r="G142" s="103">
        <v>20400</v>
      </c>
      <c r="H142" s="104">
        <v>7191.7816000000003</v>
      </c>
      <c r="I142" s="104">
        <v>7293.1</v>
      </c>
      <c r="J142" s="104">
        <v>293.89530300000001</v>
      </c>
      <c r="K142" s="105"/>
      <c r="N142" s="106"/>
    </row>
    <row r="143" spans="4:14" ht="15" customHeight="1" x14ac:dyDescent="0.25">
      <c r="D143" s="102" t="s">
        <v>1765</v>
      </c>
      <c r="E143" s="102" t="s">
        <v>3194</v>
      </c>
      <c r="F143" s="102" t="s">
        <v>3058</v>
      </c>
      <c r="G143" s="103">
        <v>40875</v>
      </c>
      <c r="H143" s="104">
        <v>2464.4444830000002</v>
      </c>
      <c r="I143" s="104">
        <v>2516.9499999999998</v>
      </c>
      <c r="J143" s="104">
        <v>178.88708718749999</v>
      </c>
      <c r="K143" s="105"/>
      <c r="N143" s="106"/>
    </row>
    <row r="144" spans="4:14" ht="15" customHeight="1" x14ac:dyDescent="0.25">
      <c r="D144" s="102" t="s">
        <v>1765</v>
      </c>
      <c r="E144" s="102" t="s">
        <v>3195</v>
      </c>
      <c r="F144" s="102" t="s">
        <v>3058</v>
      </c>
      <c r="G144" s="103">
        <v>149400</v>
      </c>
      <c r="H144" s="104">
        <v>3551.6605479999998</v>
      </c>
      <c r="I144" s="104">
        <v>3607.95</v>
      </c>
      <c r="J144" s="104">
        <v>1189.4574375</v>
      </c>
      <c r="K144" s="105"/>
      <c r="N144" s="106"/>
    </row>
    <row r="145" spans="4:14" ht="15" customHeight="1" x14ac:dyDescent="0.25">
      <c r="D145" s="102" t="s">
        <v>1765</v>
      </c>
      <c r="E145" s="102" t="s">
        <v>3196</v>
      </c>
      <c r="F145" s="102" t="s">
        <v>3058</v>
      </c>
      <c r="G145" s="103">
        <v>739900</v>
      </c>
      <c r="H145" s="104">
        <v>1889.602999</v>
      </c>
      <c r="I145" s="104">
        <v>1940.9</v>
      </c>
      <c r="J145" s="104">
        <v>2562.68619425</v>
      </c>
      <c r="K145" s="105"/>
      <c r="N145" s="106"/>
    </row>
    <row r="146" spans="4:14" ht="15" customHeight="1" x14ac:dyDescent="0.25">
      <c r="D146" s="102" t="s">
        <v>1765</v>
      </c>
      <c r="E146" s="102" t="s">
        <v>3197</v>
      </c>
      <c r="F146" s="102" t="s">
        <v>3058</v>
      </c>
      <c r="G146" s="103">
        <v>90000</v>
      </c>
      <c r="H146" s="104">
        <v>878.5027</v>
      </c>
      <c r="I146" s="104">
        <v>905.65</v>
      </c>
      <c r="J146" s="104">
        <v>141.470325</v>
      </c>
      <c r="K146" s="105"/>
      <c r="N146" s="106"/>
    </row>
    <row r="147" spans="4:14" ht="15" customHeight="1" x14ac:dyDescent="0.25">
      <c r="D147" s="102" t="s">
        <v>1765</v>
      </c>
      <c r="E147" s="102" t="s">
        <v>3198</v>
      </c>
      <c r="F147" s="102" t="s">
        <v>3058</v>
      </c>
      <c r="G147" s="103">
        <v>149600</v>
      </c>
      <c r="H147" s="104">
        <v>1055.1772000000001</v>
      </c>
      <c r="I147" s="104">
        <v>1100.45</v>
      </c>
      <c r="J147" s="104">
        <v>332.23990800000001</v>
      </c>
      <c r="K147" s="105"/>
      <c r="N147" s="106"/>
    </row>
    <row r="148" spans="4:14" ht="15" customHeight="1" x14ac:dyDescent="0.25">
      <c r="D148" s="102" t="s">
        <v>1765</v>
      </c>
      <c r="E148" s="102" t="s">
        <v>3199</v>
      </c>
      <c r="F148" s="102" t="s">
        <v>3058</v>
      </c>
      <c r="G148" s="103">
        <v>152500</v>
      </c>
      <c r="H148" s="104">
        <v>2042.1574909999999</v>
      </c>
      <c r="I148" s="104">
        <v>2148.35</v>
      </c>
      <c r="J148" s="104">
        <v>614.83844375000001</v>
      </c>
      <c r="K148" s="105"/>
      <c r="N148" s="106"/>
    </row>
    <row r="149" spans="4:14" ht="15" customHeight="1" x14ac:dyDescent="0.25">
      <c r="D149" s="102" t="s">
        <v>1765</v>
      </c>
      <c r="E149" s="102" t="s">
        <v>3200</v>
      </c>
      <c r="F149" s="102" t="s">
        <v>3058</v>
      </c>
      <c r="G149" s="103">
        <v>41952</v>
      </c>
      <c r="H149" s="104">
        <v>1212.269517</v>
      </c>
      <c r="I149" s="104">
        <v>1207.3</v>
      </c>
      <c r="J149" s="104">
        <v>89.612093999999999</v>
      </c>
      <c r="K149" s="105"/>
      <c r="N149" s="106"/>
    </row>
    <row r="150" spans="4:14" ht="15" customHeight="1" x14ac:dyDescent="0.25">
      <c r="D150" s="102" t="s">
        <v>1765</v>
      </c>
      <c r="E150" s="102" t="s">
        <v>3201</v>
      </c>
      <c r="F150" s="102" t="s">
        <v>3058</v>
      </c>
      <c r="G150" s="103">
        <v>1470150</v>
      </c>
      <c r="H150" s="104">
        <v>977.60140999999999</v>
      </c>
      <c r="I150" s="104">
        <v>982.35</v>
      </c>
      <c r="J150" s="104">
        <v>2872.470954375</v>
      </c>
      <c r="K150" s="105"/>
      <c r="N150" s="106"/>
    </row>
    <row r="151" spans="4:14" ht="15" customHeight="1" x14ac:dyDescent="0.25">
      <c r="D151" s="102" t="s">
        <v>1765</v>
      </c>
      <c r="E151" s="102" t="s">
        <v>3202</v>
      </c>
      <c r="F151" s="102" t="s">
        <v>3058</v>
      </c>
      <c r="G151" s="103">
        <v>1224450</v>
      </c>
      <c r="H151" s="104">
        <v>467.32577500000002</v>
      </c>
      <c r="I151" s="104">
        <v>485.55</v>
      </c>
      <c r="J151" s="104">
        <v>1307.0116023749999</v>
      </c>
      <c r="K151" s="105"/>
      <c r="N151" s="106"/>
    </row>
    <row r="152" spans="4:14" ht="15" customHeight="1" x14ac:dyDescent="0.25">
      <c r="D152" s="102" t="s">
        <v>1765</v>
      </c>
      <c r="E152" s="102" t="s">
        <v>3203</v>
      </c>
      <c r="F152" s="102" t="s">
        <v>3058</v>
      </c>
      <c r="G152" s="103">
        <v>3289000</v>
      </c>
      <c r="H152" s="104">
        <v>157.50729899999999</v>
      </c>
      <c r="I152" s="104">
        <v>169.45</v>
      </c>
      <c r="J152" s="104">
        <v>1084.5740619999999</v>
      </c>
      <c r="K152" s="105"/>
      <c r="N152" s="106"/>
    </row>
    <row r="153" spans="4:14" ht="15" customHeight="1" x14ac:dyDescent="0.25">
      <c r="D153" s="102" t="s">
        <v>1765</v>
      </c>
      <c r="E153" s="102" t="s">
        <v>3204</v>
      </c>
      <c r="F153" s="102" t="s">
        <v>3058</v>
      </c>
      <c r="G153" s="103">
        <v>960049.99999999988</v>
      </c>
      <c r="H153" s="104">
        <v>4304.1971400000002</v>
      </c>
      <c r="I153" s="104">
        <v>4289.8</v>
      </c>
      <c r="J153" s="104">
        <v>7347.7186737499997</v>
      </c>
      <c r="K153" s="105"/>
      <c r="N153" s="106"/>
    </row>
    <row r="154" spans="4:14" ht="15" customHeight="1" x14ac:dyDescent="0.25">
      <c r="D154" s="102" t="s">
        <v>1765</v>
      </c>
      <c r="E154" s="102" t="s">
        <v>3205</v>
      </c>
      <c r="F154" s="102" t="s">
        <v>3058</v>
      </c>
      <c r="G154" s="103">
        <v>220800</v>
      </c>
      <c r="H154" s="104">
        <v>1604.665755</v>
      </c>
      <c r="I154" s="104">
        <v>1586.85</v>
      </c>
      <c r="J154" s="104">
        <v>631.19323200000008</v>
      </c>
      <c r="K154" s="105"/>
      <c r="N154" s="106"/>
    </row>
    <row r="155" spans="4:14" ht="15" customHeight="1" x14ac:dyDescent="0.25">
      <c r="D155" s="102" t="s">
        <v>1765</v>
      </c>
      <c r="E155" s="102" t="s">
        <v>3206</v>
      </c>
      <c r="F155" s="102" t="s">
        <v>3058</v>
      </c>
      <c r="G155" s="103">
        <v>136150</v>
      </c>
      <c r="H155" s="104">
        <v>3805.7646460000001</v>
      </c>
      <c r="I155" s="104">
        <v>3851.3</v>
      </c>
      <c r="J155" s="104">
        <v>923.76583687499999</v>
      </c>
      <c r="K155" s="105"/>
      <c r="N155" s="106"/>
    </row>
    <row r="156" spans="4:14" ht="15" customHeight="1" x14ac:dyDescent="0.25">
      <c r="D156" s="102" t="s">
        <v>1765</v>
      </c>
      <c r="E156" s="102" t="s">
        <v>3207</v>
      </c>
      <c r="F156" s="102" t="s">
        <v>3058</v>
      </c>
      <c r="G156" s="103">
        <v>4000</v>
      </c>
      <c r="H156" s="104">
        <v>3459.4375</v>
      </c>
      <c r="I156" s="104">
        <v>3424.95</v>
      </c>
      <c r="J156" s="104">
        <v>24.739519999999999</v>
      </c>
      <c r="K156" s="105"/>
      <c r="N156" s="106"/>
    </row>
    <row r="157" spans="4:14" ht="15" customHeight="1" x14ac:dyDescent="0.25">
      <c r="D157" s="102" t="s">
        <v>1765</v>
      </c>
      <c r="E157" s="102" t="s">
        <v>3208</v>
      </c>
      <c r="F157" s="102" t="s">
        <v>3058</v>
      </c>
      <c r="G157" s="103">
        <v>101800</v>
      </c>
      <c r="H157" s="104">
        <v>7779.6614149999996</v>
      </c>
      <c r="I157" s="104">
        <v>7626.65</v>
      </c>
      <c r="J157" s="104">
        <v>4007.9443860000001</v>
      </c>
      <c r="K157" s="105"/>
      <c r="N157" s="106"/>
    </row>
    <row r="158" spans="4:14" ht="15" customHeight="1" x14ac:dyDescent="0.25">
      <c r="D158" s="102" t="s">
        <v>1765</v>
      </c>
      <c r="E158" s="102" t="s">
        <v>3209</v>
      </c>
      <c r="F158" s="102" t="s">
        <v>3058</v>
      </c>
      <c r="G158" s="103">
        <v>267400</v>
      </c>
      <c r="H158" s="104">
        <v>2871.9252959999999</v>
      </c>
      <c r="I158" s="104">
        <v>2864.6</v>
      </c>
      <c r="J158" s="104">
        <v>1401.2836285000001</v>
      </c>
      <c r="K158" s="105"/>
      <c r="N158" s="106"/>
    </row>
    <row r="159" spans="4:14" ht="15" customHeight="1" x14ac:dyDescent="0.25">
      <c r="D159" s="102" t="s">
        <v>1765</v>
      </c>
      <c r="E159" s="102" t="s">
        <v>3210</v>
      </c>
      <c r="F159" s="102" t="s">
        <v>3058</v>
      </c>
      <c r="G159" s="103">
        <v>42800</v>
      </c>
      <c r="H159" s="104">
        <v>2163.0967070000002</v>
      </c>
      <c r="I159" s="104">
        <v>2192.4499999999998</v>
      </c>
      <c r="J159" s="104">
        <v>165.95646500000001</v>
      </c>
      <c r="K159" s="105"/>
      <c r="N159" s="106"/>
    </row>
    <row r="160" spans="4:14" ht="15" customHeight="1" x14ac:dyDescent="0.25">
      <c r="D160" s="102" t="s">
        <v>1765</v>
      </c>
      <c r="E160" s="102" t="s">
        <v>3211</v>
      </c>
      <c r="F160" s="102" t="s">
        <v>3058</v>
      </c>
      <c r="G160" s="103">
        <v>13900</v>
      </c>
      <c r="H160" s="104">
        <v>11863.067575999999</v>
      </c>
      <c r="I160" s="104">
        <v>11896.9</v>
      </c>
      <c r="J160" s="104">
        <v>295.34118825000002</v>
      </c>
      <c r="K160" s="105"/>
      <c r="N160" s="106"/>
    </row>
    <row r="161" spans="4:14" ht="15" customHeight="1" x14ac:dyDescent="0.25">
      <c r="D161" s="102" t="s">
        <v>1765</v>
      </c>
      <c r="E161" s="102" t="s">
        <v>3212</v>
      </c>
      <c r="F161" s="102" t="s">
        <v>3058</v>
      </c>
      <c r="G161" s="103">
        <v>605800</v>
      </c>
      <c r="H161" s="104">
        <v>599.25971700000002</v>
      </c>
      <c r="I161" s="104">
        <v>617.54999999999995</v>
      </c>
      <c r="J161" s="104">
        <v>703.90325200000007</v>
      </c>
      <c r="K161" s="105"/>
      <c r="N161" s="106"/>
    </row>
    <row r="162" spans="4:14" ht="15" customHeight="1" x14ac:dyDescent="0.25">
      <c r="D162" s="102" t="s">
        <v>1765</v>
      </c>
      <c r="E162" s="102" t="s">
        <v>3213</v>
      </c>
      <c r="F162" s="102" t="s">
        <v>3058</v>
      </c>
      <c r="G162" s="103">
        <v>3870900</v>
      </c>
      <c r="H162" s="104">
        <v>477.70277499999997</v>
      </c>
      <c r="I162" s="104">
        <v>511.9</v>
      </c>
      <c r="J162" s="104">
        <v>4596.00666525</v>
      </c>
      <c r="K162" s="105"/>
      <c r="N162" s="106"/>
    </row>
    <row r="163" spans="4:14" ht="15" customHeight="1" x14ac:dyDescent="0.25">
      <c r="D163" s="102" t="s">
        <v>1765</v>
      </c>
      <c r="E163" s="102" t="s">
        <v>3214</v>
      </c>
      <c r="F163" s="102" t="s">
        <v>3058</v>
      </c>
      <c r="G163" s="103">
        <v>35400</v>
      </c>
      <c r="H163" s="104">
        <v>1865.5508</v>
      </c>
      <c r="I163" s="104">
        <v>1856.2</v>
      </c>
      <c r="J163" s="104">
        <v>132.0105825</v>
      </c>
      <c r="K163" s="105"/>
      <c r="N163" s="106"/>
    </row>
    <row r="164" spans="4:14" ht="15" customHeight="1" x14ac:dyDescent="0.25">
      <c r="D164" s="102" t="s">
        <v>1765</v>
      </c>
      <c r="E164" s="102" t="s">
        <v>3215</v>
      </c>
      <c r="F164" s="102" t="s">
        <v>3058</v>
      </c>
      <c r="G164" s="103">
        <v>1342500</v>
      </c>
      <c r="H164" s="104">
        <v>537.47046399999999</v>
      </c>
      <c r="I164" s="104">
        <v>544.65</v>
      </c>
      <c r="J164" s="104">
        <v>1308.7294125000001</v>
      </c>
      <c r="K164" s="105"/>
      <c r="N164" s="106"/>
    </row>
    <row r="165" spans="4:14" ht="15" customHeight="1" x14ac:dyDescent="0.25">
      <c r="D165" s="102" t="s">
        <v>1765</v>
      </c>
      <c r="E165" s="102" t="s">
        <v>3216</v>
      </c>
      <c r="F165" s="102" t="s">
        <v>3058</v>
      </c>
      <c r="G165" s="103">
        <v>358200</v>
      </c>
      <c r="H165" s="104">
        <v>1068.5463400000001</v>
      </c>
      <c r="I165" s="104">
        <v>1075.5</v>
      </c>
      <c r="J165" s="104">
        <v>705.69967050000002</v>
      </c>
      <c r="K165" s="105"/>
      <c r="N165" s="106"/>
    </row>
    <row r="166" spans="4:14" ht="15" customHeight="1" x14ac:dyDescent="0.25">
      <c r="D166" s="102" t="s">
        <v>1765</v>
      </c>
      <c r="E166" s="102" t="s">
        <v>3217</v>
      </c>
      <c r="F166" s="102" t="s">
        <v>3058</v>
      </c>
      <c r="G166" s="103">
        <v>1666875</v>
      </c>
      <c r="H166" s="104">
        <v>278.450222</v>
      </c>
      <c r="I166" s="104">
        <v>281</v>
      </c>
      <c r="J166" s="104">
        <v>1387.5692578124999</v>
      </c>
      <c r="K166" s="105"/>
      <c r="N166" s="106"/>
    </row>
    <row r="167" spans="4:14" ht="15" customHeight="1" x14ac:dyDescent="0.25">
      <c r="D167" s="102" t="s">
        <v>1765</v>
      </c>
      <c r="E167" s="102" t="s">
        <v>3218</v>
      </c>
      <c r="F167" s="102" t="s">
        <v>3058</v>
      </c>
      <c r="G167" s="103">
        <v>1297500</v>
      </c>
      <c r="H167" s="104">
        <v>378.58064100000001</v>
      </c>
      <c r="I167" s="104">
        <v>366.3</v>
      </c>
      <c r="J167" s="104">
        <v>1044.4323562500001</v>
      </c>
      <c r="K167" s="105"/>
      <c r="N167" s="106"/>
    </row>
    <row r="168" spans="4:14" ht="15" customHeight="1" x14ac:dyDescent="0.25">
      <c r="D168" s="102" t="s">
        <v>1765</v>
      </c>
      <c r="E168" s="102" t="s">
        <v>3219</v>
      </c>
      <c r="F168" s="102" t="s">
        <v>3058</v>
      </c>
      <c r="G168" s="103">
        <v>118150</v>
      </c>
      <c r="H168" s="104">
        <v>854.35784000000001</v>
      </c>
      <c r="I168" s="104">
        <v>871.4</v>
      </c>
      <c r="J168" s="104">
        <v>181.61279562499999</v>
      </c>
      <c r="K168" s="105"/>
      <c r="N168" s="106"/>
    </row>
    <row r="169" spans="4:14" ht="15" customHeight="1" x14ac:dyDescent="0.25">
      <c r="D169" s="102" t="s">
        <v>1765</v>
      </c>
      <c r="E169" s="102" t="s">
        <v>3220</v>
      </c>
      <c r="F169" s="102" t="s">
        <v>3058</v>
      </c>
      <c r="G169" s="103">
        <v>1155600</v>
      </c>
      <c r="H169" s="104">
        <v>234.29399799999999</v>
      </c>
      <c r="I169" s="104">
        <v>238.89</v>
      </c>
      <c r="J169" s="104">
        <v>604.39093379999997</v>
      </c>
      <c r="K169" s="105"/>
      <c r="N169" s="106"/>
    </row>
    <row r="170" spans="4:14" ht="15" customHeight="1" x14ac:dyDescent="0.25">
      <c r="D170" s="102" t="s">
        <v>1765</v>
      </c>
      <c r="E170" s="102" t="s">
        <v>3221</v>
      </c>
      <c r="F170" s="102" t="s">
        <v>3058</v>
      </c>
      <c r="G170" s="103">
        <v>1970800</v>
      </c>
      <c r="H170" s="104">
        <v>339.73514</v>
      </c>
      <c r="I170" s="104">
        <v>352.25</v>
      </c>
      <c r="J170" s="104">
        <v>1883.3950199999999</v>
      </c>
      <c r="K170" s="105"/>
      <c r="N170" s="106"/>
    </row>
    <row r="171" spans="4:14" ht="15" customHeight="1" x14ac:dyDescent="0.25">
      <c r="D171" s="102" t="s">
        <v>1765</v>
      </c>
      <c r="E171" s="102" t="s">
        <v>3222</v>
      </c>
      <c r="F171" s="102" t="s">
        <v>3058</v>
      </c>
      <c r="G171" s="103">
        <v>209100</v>
      </c>
      <c r="H171" s="104">
        <v>2475.9437579999999</v>
      </c>
      <c r="I171" s="104">
        <v>2530.6999999999998</v>
      </c>
      <c r="J171" s="104">
        <v>1086.2420895</v>
      </c>
      <c r="K171" s="105"/>
      <c r="N171" s="106"/>
    </row>
    <row r="172" spans="4:14" ht="15" customHeight="1" x14ac:dyDescent="0.25">
      <c r="D172" s="102" t="s">
        <v>1765</v>
      </c>
      <c r="E172" s="102" t="s">
        <v>3223</v>
      </c>
      <c r="F172" s="102" t="s">
        <v>3058</v>
      </c>
      <c r="G172" s="103">
        <v>801900</v>
      </c>
      <c r="H172" s="104">
        <v>3118.1412930000001</v>
      </c>
      <c r="I172" s="104">
        <v>3155.1</v>
      </c>
      <c r="J172" s="104">
        <v>7453.3758254999993</v>
      </c>
      <c r="K172" s="105"/>
      <c r="N172" s="106"/>
    </row>
    <row r="173" spans="4:14" ht="15" customHeight="1" x14ac:dyDescent="0.25">
      <c r="D173" s="102" t="s">
        <v>1863</v>
      </c>
      <c r="E173" s="102" t="s">
        <v>3083</v>
      </c>
      <c r="F173" s="102" t="s">
        <v>3058</v>
      </c>
      <c r="G173" s="103">
        <v>120600</v>
      </c>
      <c r="H173" s="104">
        <v>338.61110000000002</v>
      </c>
      <c r="I173" s="104">
        <v>372.05</v>
      </c>
      <c r="J173" s="104">
        <v>94.55522400000001</v>
      </c>
      <c r="K173" s="105"/>
      <c r="N173" s="106"/>
    </row>
    <row r="174" spans="4:14" ht="15" customHeight="1" x14ac:dyDescent="0.25">
      <c r="D174" s="102" t="s">
        <v>1863</v>
      </c>
      <c r="E174" s="102" t="s">
        <v>3090</v>
      </c>
      <c r="F174" s="102" t="s">
        <v>3058</v>
      </c>
      <c r="G174" s="103">
        <v>315000</v>
      </c>
      <c r="H174" s="104">
        <v>506.42296099999999</v>
      </c>
      <c r="I174" s="104">
        <v>513.1</v>
      </c>
      <c r="J174" s="104">
        <v>346.21177499999999</v>
      </c>
      <c r="K174" s="105"/>
      <c r="N174" s="106"/>
    </row>
    <row r="175" spans="4:14" ht="15" customHeight="1" x14ac:dyDescent="0.25">
      <c r="D175" s="102" t="s">
        <v>1863</v>
      </c>
      <c r="E175" s="102" t="s">
        <v>3109</v>
      </c>
      <c r="F175" s="102" t="s">
        <v>3058</v>
      </c>
      <c r="G175" s="103">
        <v>607500</v>
      </c>
      <c r="H175" s="104">
        <v>93.846199999999996</v>
      </c>
      <c r="I175" s="104">
        <v>94.8</v>
      </c>
      <c r="J175" s="104">
        <v>146.71762874999999</v>
      </c>
      <c r="K175" s="105"/>
      <c r="N175" s="106"/>
    </row>
    <row r="176" spans="4:14" ht="15" customHeight="1" x14ac:dyDescent="0.25">
      <c r="D176" s="102" t="s">
        <v>1863</v>
      </c>
      <c r="E176" s="102" t="s">
        <v>3118</v>
      </c>
      <c r="F176" s="102" t="s">
        <v>3058</v>
      </c>
      <c r="G176" s="103">
        <v>104500</v>
      </c>
      <c r="H176" s="104">
        <v>1786.01415</v>
      </c>
      <c r="I176" s="104">
        <v>1746.3</v>
      </c>
      <c r="J176" s="104">
        <v>325.58255124999999</v>
      </c>
      <c r="K176" s="105"/>
      <c r="N176" s="106"/>
    </row>
    <row r="177" spans="4:14" ht="15" customHeight="1" x14ac:dyDescent="0.25">
      <c r="D177" s="102" t="s">
        <v>1863</v>
      </c>
      <c r="E177" s="102" t="s">
        <v>3123</v>
      </c>
      <c r="F177" s="102" t="s">
        <v>3058</v>
      </c>
      <c r="G177" s="103">
        <v>48600</v>
      </c>
      <c r="H177" s="104">
        <v>419.38330000000002</v>
      </c>
      <c r="I177" s="104">
        <v>443.2</v>
      </c>
      <c r="J177" s="104">
        <v>53.709196499999997</v>
      </c>
      <c r="K177" s="105"/>
      <c r="N177" s="106"/>
    </row>
    <row r="178" spans="4:14" ht="15" customHeight="1" x14ac:dyDescent="0.25">
      <c r="D178" s="102" t="s">
        <v>1863</v>
      </c>
      <c r="E178" s="102" t="s">
        <v>3136</v>
      </c>
      <c r="F178" s="102" t="s">
        <v>3058</v>
      </c>
      <c r="G178" s="103">
        <v>268600</v>
      </c>
      <c r="H178" s="104">
        <v>395.46957700000002</v>
      </c>
      <c r="I178" s="104">
        <v>394.7</v>
      </c>
      <c r="J178" s="104">
        <v>272.60146850000001</v>
      </c>
      <c r="K178" s="105"/>
      <c r="N178" s="106"/>
    </row>
    <row r="179" spans="4:14" ht="15" customHeight="1" x14ac:dyDescent="0.25">
      <c r="D179" s="102" t="s">
        <v>1863</v>
      </c>
      <c r="E179" s="102" t="s">
        <v>3178</v>
      </c>
      <c r="F179" s="102" t="s">
        <v>3058</v>
      </c>
      <c r="G179" s="103">
        <v>201500</v>
      </c>
      <c r="H179" s="104">
        <v>482.7158</v>
      </c>
      <c r="I179" s="104">
        <v>491.9</v>
      </c>
      <c r="J179" s="104">
        <v>289.45777249999998</v>
      </c>
      <c r="K179" s="105"/>
      <c r="N179" s="106"/>
    </row>
    <row r="180" spans="4:14" ht="15" customHeight="1" x14ac:dyDescent="0.25">
      <c r="D180" s="102" t="s">
        <v>1863</v>
      </c>
      <c r="E180" s="102" t="s">
        <v>3187</v>
      </c>
      <c r="F180" s="102" t="s">
        <v>3058</v>
      </c>
      <c r="G180" s="103">
        <v>14500</v>
      </c>
      <c r="H180" s="104">
        <v>3010.0162999999998</v>
      </c>
      <c r="I180" s="104">
        <v>2977.2</v>
      </c>
      <c r="J180" s="104">
        <v>78.686316250000004</v>
      </c>
      <c r="K180" s="105"/>
      <c r="N180" s="106"/>
    </row>
    <row r="181" spans="4:14" ht="15" customHeight="1" x14ac:dyDescent="0.25">
      <c r="D181" s="102" t="s">
        <v>1863</v>
      </c>
      <c r="E181" s="102" t="s">
        <v>3191</v>
      </c>
      <c r="F181" s="102" t="s">
        <v>3058</v>
      </c>
      <c r="G181" s="103">
        <v>95250</v>
      </c>
      <c r="H181" s="104">
        <v>801.07119999999998</v>
      </c>
      <c r="I181" s="104">
        <v>792.7</v>
      </c>
      <c r="J181" s="104">
        <v>141.76128937499999</v>
      </c>
      <c r="K181" s="105"/>
      <c r="N181" s="106"/>
    </row>
    <row r="182" spans="4:14" ht="15" customHeight="1" x14ac:dyDescent="0.25">
      <c r="D182" s="102" t="s">
        <v>1863</v>
      </c>
      <c r="E182" s="102" t="s">
        <v>3201</v>
      </c>
      <c r="F182" s="102" t="s">
        <v>3058</v>
      </c>
      <c r="G182" s="103">
        <v>156750</v>
      </c>
      <c r="H182" s="104">
        <v>1001.2042</v>
      </c>
      <c r="I182" s="104">
        <v>982.35</v>
      </c>
      <c r="J182" s="104">
        <v>306.26794687500001</v>
      </c>
      <c r="K182" s="105"/>
      <c r="N182" s="106"/>
    </row>
    <row r="183" spans="4:14" ht="15" customHeight="1" x14ac:dyDescent="0.25">
      <c r="D183" s="102" t="s">
        <v>1863</v>
      </c>
      <c r="E183" s="102" t="s">
        <v>3209</v>
      </c>
      <c r="F183" s="102" t="s">
        <v>3058</v>
      </c>
      <c r="G183" s="103">
        <v>34650</v>
      </c>
      <c r="H183" s="104">
        <v>2884.7757000000001</v>
      </c>
      <c r="I183" s="104">
        <v>2864.6</v>
      </c>
      <c r="J183" s="104">
        <v>181.57994662499999</v>
      </c>
      <c r="K183" s="105"/>
      <c r="N183" s="106"/>
    </row>
    <row r="184" spans="4:14" ht="15" customHeight="1" x14ac:dyDescent="0.25">
      <c r="D184" s="102" t="s">
        <v>1863</v>
      </c>
      <c r="E184" s="102" t="s">
        <v>3213</v>
      </c>
      <c r="F184" s="102" t="s">
        <v>3058</v>
      </c>
      <c r="G184" s="103">
        <v>110400</v>
      </c>
      <c r="H184" s="104">
        <v>482.71249999999998</v>
      </c>
      <c r="I184" s="104">
        <v>511.9</v>
      </c>
      <c r="J184" s="104">
        <v>131.08040399999999</v>
      </c>
      <c r="K184" s="105"/>
      <c r="N184" s="106"/>
    </row>
    <row r="185" spans="4:14" ht="15" customHeight="1" x14ac:dyDescent="0.25">
      <c r="D185" s="102" t="s">
        <v>1863</v>
      </c>
      <c r="E185" s="102" t="s">
        <v>3223</v>
      </c>
      <c r="F185" s="102" t="s">
        <v>3058</v>
      </c>
      <c r="G185" s="103">
        <v>88800</v>
      </c>
      <c r="H185" s="104">
        <v>3131.054005</v>
      </c>
      <c r="I185" s="104">
        <v>3155.1</v>
      </c>
      <c r="J185" s="104">
        <v>825.36447599999997</v>
      </c>
      <c r="K185" s="105"/>
      <c r="N185" s="106"/>
    </row>
    <row r="186" spans="4:14" ht="15" customHeight="1" x14ac:dyDescent="0.25">
      <c r="D186" s="102" t="s">
        <v>2101</v>
      </c>
      <c r="E186" s="102" t="s">
        <v>3057</v>
      </c>
      <c r="F186" s="102" t="s">
        <v>3058</v>
      </c>
      <c r="G186" s="103">
        <v>136000</v>
      </c>
      <c r="H186" s="104">
        <v>1459.784856</v>
      </c>
      <c r="I186" s="104">
        <v>1456.35</v>
      </c>
      <c r="J186" s="104">
        <v>507.98244</v>
      </c>
      <c r="K186" s="105"/>
      <c r="N186" s="106"/>
    </row>
    <row r="187" spans="4:14" ht="15" customHeight="1" x14ac:dyDescent="0.25">
      <c r="D187" s="102" t="s">
        <v>2101</v>
      </c>
      <c r="E187" s="102" t="s">
        <v>3060</v>
      </c>
      <c r="F187" s="102" t="s">
        <v>3058</v>
      </c>
      <c r="G187" s="103">
        <v>234900</v>
      </c>
      <c r="H187" s="104">
        <v>618.59462699999995</v>
      </c>
      <c r="I187" s="104">
        <v>636.20000000000005</v>
      </c>
      <c r="J187" s="104">
        <v>337.35339674999989</v>
      </c>
      <c r="K187" s="105"/>
      <c r="N187" s="106"/>
    </row>
    <row r="188" spans="4:14" ht="15" customHeight="1" x14ac:dyDescent="0.25">
      <c r="D188" s="102" t="s">
        <v>2101</v>
      </c>
      <c r="E188" s="102" t="s">
        <v>3071</v>
      </c>
      <c r="F188" s="102" t="s">
        <v>3058</v>
      </c>
      <c r="G188" s="103">
        <v>48750</v>
      </c>
      <c r="H188" s="104">
        <v>1248.3212000000001</v>
      </c>
      <c r="I188" s="104">
        <v>1242.5</v>
      </c>
      <c r="J188" s="104">
        <v>110.2803</v>
      </c>
      <c r="K188" s="105"/>
      <c r="N188" s="106"/>
    </row>
    <row r="189" spans="4:14" ht="15" customHeight="1" x14ac:dyDescent="0.25">
      <c r="D189" s="102" t="s">
        <v>2101</v>
      </c>
      <c r="E189" s="102" t="s">
        <v>3074</v>
      </c>
      <c r="F189" s="102" t="s">
        <v>3058</v>
      </c>
      <c r="G189" s="103">
        <v>2750</v>
      </c>
      <c r="H189" s="104">
        <v>7606.4386289999993</v>
      </c>
      <c r="I189" s="104">
        <v>7761.1</v>
      </c>
      <c r="J189" s="104">
        <v>37.915611249999998</v>
      </c>
      <c r="K189" s="105"/>
      <c r="N189" s="106"/>
    </row>
    <row r="190" spans="4:14" ht="15" customHeight="1" x14ac:dyDescent="0.25">
      <c r="D190" s="102" t="s">
        <v>2101</v>
      </c>
      <c r="E190" s="102" t="s">
        <v>3080</v>
      </c>
      <c r="F190" s="102" t="s">
        <v>3058</v>
      </c>
      <c r="G190" s="103">
        <v>81840</v>
      </c>
      <c r="H190" s="104">
        <v>614.75967600000001</v>
      </c>
      <c r="I190" s="104">
        <v>626.35</v>
      </c>
      <c r="J190" s="104">
        <v>89.859910799999994</v>
      </c>
      <c r="K190" s="105"/>
      <c r="N190" s="106"/>
    </row>
    <row r="191" spans="4:14" ht="15" customHeight="1" x14ac:dyDescent="0.25">
      <c r="D191" s="102" t="s">
        <v>2101</v>
      </c>
      <c r="E191" s="102" t="s">
        <v>3081</v>
      </c>
      <c r="F191" s="102" t="s">
        <v>3058</v>
      </c>
      <c r="G191" s="103">
        <v>500</v>
      </c>
      <c r="H191" s="104">
        <v>1586.75</v>
      </c>
      <c r="I191" s="104">
        <v>1529.75</v>
      </c>
      <c r="J191" s="104">
        <v>1.6536550000000001</v>
      </c>
      <c r="K191" s="105"/>
      <c r="N191" s="106"/>
    </row>
    <row r="192" spans="4:14" ht="15" customHeight="1" x14ac:dyDescent="0.25">
      <c r="D192" s="102" t="s">
        <v>2101</v>
      </c>
      <c r="E192" s="102" t="s">
        <v>3090</v>
      </c>
      <c r="F192" s="102" t="s">
        <v>3058</v>
      </c>
      <c r="G192" s="103">
        <v>247800</v>
      </c>
      <c r="H192" s="104">
        <v>508.34367800000001</v>
      </c>
      <c r="I192" s="104">
        <v>513.1</v>
      </c>
      <c r="J192" s="104">
        <v>272.35326300000003</v>
      </c>
      <c r="K192" s="105"/>
      <c r="N192" s="106"/>
    </row>
    <row r="193" spans="4:14" ht="15" customHeight="1" x14ac:dyDescent="0.25">
      <c r="D193" s="102" t="s">
        <v>2101</v>
      </c>
      <c r="E193" s="102" t="s">
        <v>3097</v>
      </c>
      <c r="F193" s="102" t="s">
        <v>3058</v>
      </c>
      <c r="G193" s="103">
        <v>4800</v>
      </c>
      <c r="H193" s="104">
        <v>3898.8375000000001</v>
      </c>
      <c r="I193" s="104">
        <v>3831.8</v>
      </c>
      <c r="J193" s="104">
        <v>38.750076</v>
      </c>
      <c r="K193" s="105"/>
      <c r="N193" s="106"/>
    </row>
    <row r="194" spans="4:14" ht="15" customHeight="1" x14ac:dyDescent="0.25">
      <c r="D194" s="102" t="s">
        <v>2101</v>
      </c>
      <c r="E194" s="102" t="s">
        <v>3106</v>
      </c>
      <c r="F194" s="102" t="s">
        <v>3058</v>
      </c>
      <c r="G194" s="103">
        <v>530000</v>
      </c>
      <c r="H194" s="104">
        <v>188.66356400000001</v>
      </c>
      <c r="I194" s="104">
        <v>197.44</v>
      </c>
      <c r="J194" s="104">
        <v>182.34570500000001</v>
      </c>
      <c r="K194" s="105"/>
      <c r="N194" s="106"/>
    </row>
    <row r="195" spans="4:14" ht="15" customHeight="1" x14ac:dyDescent="0.25">
      <c r="D195" s="102" t="s">
        <v>2101</v>
      </c>
      <c r="E195" s="102" t="s">
        <v>3108</v>
      </c>
      <c r="F195" s="102" t="s">
        <v>3058</v>
      </c>
      <c r="G195" s="103">
        <v>17400</v>
      </c>
      <c r="H195" s="104">
        <v>1724.493725</v>
      </c>
      <c r="I195" s="104">
        <v>1688.15</v>
      </c>
      <c r="J195" s="104">
        <v>59.347006500000013</v>
      </c>
      <c r="K195" s="105"/>
      <c r="N195" s="106"/>
    </row>
    <row r="196" spans="4:14" ht="15" customHeight="1" x14ac:dyDescent="0.25">
      <c r="D196" s="102" t="s">
        <v>2101</v>
      </c>
      <c r="E196" s="102" t="s">
        <v>3114</v>
      </c>
      <c r="F196" s="102" t="s">
        <v>3058</v>
      </c>
      <c r="G196" s="103">
        <v>9000</v>
      </c>
      <c r="H196" s="104">
        <v>4395.0532999999996</v>
      </c>
      <c r="I196" s="104">
        <v>4450.55</v>
      </c>
      <c r="J196" s="104">
        <v>98.800110000000004</v>
      </c>
      <c r="K196" s="105"/>
      <c r="N196" s="106"/>
    </row>
    <row r="197" spans="4:14" ht="15" customHeight="1" x14ac:dyDescent="0.25">
      <c r="D197" s="102" t="s">
        <v>2101</v>
      </c>
      <c r="E197" s="102" t="s">
        <v>3117</v>
      </c>
      <c r="F197" s="102" t="s">
        <v>3058</v>
      </c>
      <c r="G197" s="103">
        <v>300</v>
      </c>
      <c r="H197" s="104">
        <v>4523.6000000000004</v>
      </c>
      <c r="I197" s="104">
        <v>4330.2</v>
      </c>
      <c r="J197" s="104">
        <v>2.7124890000000001</v>
      </c>
      <c r="K197" s="105"/>
      <c r="N197" s="106"/>
    </row>
    <row r="198" spans="4:14" ht="15" customHeight="1" x14ac:dyDescent="0.25">
      <c r="D198" s="102" t="s">
        <v>2101</v>
      </c>
      <c r="E198" s="102" t="s">
        <v>3118</v>
      </c>
      <c r="F198" s="102" t="s">
        <v>3058</v>
      </c>
      <c r="G198" s="103">
        <v>55550</v>
      </c>
      <c r="H198" s="104">
        <v>1783.0896150000001</v>
      </c>
      <c r="I198" s="104">
        <v>1746.3</v>
      </c>
      <c r="J198" s="104">
        <v>173.072829875</v>
      </c>
      <c r="K198" s="105"/>
      <c r="N198" s="106"/>
    </row>
    <row r="199" spans="4:14" ht="15" customHeight="1" x14ac:dyDescent="0.25">
      <c r="D199" s="102" t="s">
        <v>2101</v>
      </c>
      <c r="E199" s="102" t="s">
        <v>3124</v>
      </c>
      <c r="F199" s="102" t="s">
        <v>3058</v>
      </c>
      <c r="G199" s="103">
        <v>900</v>
      </c>
      <c r="H199" s="104">
        <v>2964.65</v>
      </c>
      <c r="I199" s="104">
        <v>2978.4</v>
      </c>
      <c r="J199" s="104">
        <v>4.7440597499999999</v>
      </c>
      <c r="K199" s="105"/>
      <c r="N199" s="106"/>
    </row>
    <row r="200" spans="4:14" ht="15" customHeight="1" x14ac:dyDescent="0.25">
      <c r="D200" s="102" t="s">
        <v>2101</v>
      </c>
      <c r="E200" s="102" t="s">
        <v>3127</v>
      </c>
      <c r="F200" s="102" t="s">
        <v>3058</v>
      </c>
      <c r="G200" s="103">
        <v>12000</v>
      </c>
      <c r="H200" s="104">
        <v>778.01874999999995</v>
      </c>
      <c r="I200" s="104">
        <v>786.15</v>
      </c>
      <c r="J200" s="104">
        <v>17.360610000000001</v>
      </c>
      <c r="K200" s="105"/>
      <c r="N200" s="106"/>
    </row>
    <row r="201" spans="4:14" ht="15" customHeight="1" x14ac:dyDescent="0.25">
      <c r="D201" s="102" t="s">
        <v>2101</v>
      </c>
      <c r="E201" s="102" t="s">
        <v>3128</v>
      </c>
      <c r="F201" s="102" t="s">
        <v>3058</v>
      </c>
      <c r="G201" s="103">
        <v>3520000</v>
      </c>
      <c r="H201" s="104">
        <v>11.0145</v>
      </c>
      <c r="I201" s="104">
        <v>10.45</v>
      </c>
      <c r="J201" s="104">
        <v>197.62335999999999</v>
      </c>
      <c r="K201" s="105"/>
      <c r="N201" s="106"/>
    </row>
    <row r="202" spans="4:14" ht="15" customHeight="1" x14ac:dyDescent="0.25">
      <c r="D202" s="102" t="s">
        <v>2101</v>
      </c>
      <c r="E202" s="102" t="s">
        <v>3130</v>
      </c>
      <c r="F202" s="102" t="s">
        <v>3058</v>
      </c>
      <c r="G202" s="103">
        <v>213750</v>
      </c>
      <c r="H202" s="104">
        <v>215.20419999999999</v>
      </c>
      <c r="I202" s="104">
        <v>205.99</v>
      </c>
      <c r="J202" s="104">
        <v>109.319338125</v>
      </c>
      <c r="K202" s="105"/>
      <c r="N202" s="106"/>
    </row>
    <row r="203" spans="4:14" ht="15" customHeight="1" x14ac:dyDescent="0.25">
      <c r="D203" s="102" t="s">
        <v>2101</v>
      </c>
      <c r="E203" s="102" t="s">
        <v>3132</v>
      </c>
      <c r="F203" s="102" t="s">
        <v>3058</v>
      </c>
      <c r="G203" s="103">
        <v>20000</v>
      </c>
      <c r="H203" s="104">
        <v>721.29250000000002</v>
      </c>
      <c r="I203" s="104">
        <v>690.45</v>
      </c>
      <c r="J203" s="104">
        <v>28.279250000000001</v>
      </c>
      <c r="K203" s="105"/>
      <c r="N203" s="106"/>
    </row>
    <row r="204" spans="4:14" ht="15" customHeight="1" x14ac:dyDescent="0.25">
      <c r="D204" s="102" t="s">
        <v>2101</v>
      </c>
      <c r="E204" s="102" t="s">
        <v>3135</v>
      </c>
      <c r="F204" s="102" t="s">
        <v>3058</v>
      </c>
      <c r="G204" s="103">
        <v>36500</v>
      </c>
      <c r="H204" s="104">
        <v>1456.469192</v>
      </c>
      <c r="I204" s="104">
        <v>1455.75</v>
      </c>
      <c r="J204" s="104">
        <v>95.767787499999997</v>
      </c>
      <c r="K204" s="105"/>
      <c r="N204" s="106"/>
    </row>
    <row r="205" spans="4:14" ht="15" customHeight="1" x14ac:dyDescent="0.25">
      <c r="D205" s="102" t="s">
        <v>2101</v>
      </c>
      <c r="E205" s="102" t="s">
        <v>3145</v>
      </c>
      <c r="F205" s="102" t="s">
        <v>3058</v>
      </c>
      <c r="G205" s="103">
        <v>57600</v>
      </c>
      <c r="H205" s="104">
        <v>1931.52466</v>
      </c>
      <c r="I205" s="104">
        <v>1869.75</v>
      </c>
      <c r="J205" s="104">
        <v>191.71771200000001</v>
      </c>
      <c r="K205" s="105"/>
      <c r="N205" s="106"/>
    </row>
    <row r="206" spans="4:14" ht="15" customHeight="1" x14ac:dyDescent="0.25">
      <c r="D206" s="102" t="s">
        <v>2101</v>
      </c>
      <c r="E206" s="102" t="s">
        <v>3146</v>
      </c>
      <c r="F206" s="102" t="s">
        <v>3058</v>
      </c>
      <c r="G206" s="103">
        <v>80316</v>
      </c>
      <c r="H206" s="104">
        <v>186.09610000000001</v>
      </c>
      <c r="I206" s="104">
        <v>187.32</v>
      </c>
      <c r="J206" s="104">
        <v>32.484368411999988</v>
      </c>
      <c r="K206" s="105"/>
      <c r="N206" s="106"/>
    </row>
    <row r="207" spans="4:14" ht="15" customHeight="1" x14ac:dyDescent="0.25">
      <c r="D207" s="102" t="s">
        <v>2101</v>
      </c>
      <c r="E207" s="102" t="s">
        <v>3150</v>
      </c>
      <c r="F207" s="102" t="s">
        <v>3058</v>
      </c>
      <c r="G207" s="103">
        <v>4650</v>
      </c>
      <c r="H207" s="104">
        <v>3845.8290649999999</v>
      </c>
      <c r="I207" s="104">
        <v>3705.3</v>
      </c>
      <c r="J207" s="104">
        <v>30.618296999999998</v>
      </c>
      <c r="K207" s="105"/>
      <c r="N207" s="106"/>
    </row>
    <row r="208" spans="4:14" ht="15" customHeight="1" x14ac:dyDescent="0.25">
      <c r="D208" s="102" t="s">
        <v>2101</v>
      </c>
      <c r="E208" s="102" t="s">
        <v>3152</v>
      </c>
      <c r="F208" s="102" t="s">
        <v>3058</v>
      </c>
      <c r="G208" s="103">
        <v>2975</v>
      </c>
      <c r="H208" s="104">
        <v>2179.3000000000002</v>
      </c>
      <c r="I208" s="104">
        <v>2209.15</v>
      </c>
      <c r="J208" s="104">
        <v>11.732559562500001</v>
      </c>
      <c r="K208" s="105"/>
      <c r="N208" s="106"/>
    </row>
    <row r="209" spans="4:14" ht="15" customHeight="1" x14ac:dyDescent="0.25">
      <c r="D209" s="102" t="s">
        <v>2101</v>
      </c>
      <c r="E209" s="102" t="s">
        <v>3154</v>
      </c>
      <c r="F209" s="102" t="s">
        <v>3058</v>
      </c>
      <c r="G209" s="103">
        <v>438000</v>
      </c>
      <c r="H209" s="104">
        <v>204.981821</v>
      </c>
      <c r="I209" s="104">
        <v>202.6</v>
      </c>
      <c r="J209" s="104">
        <v>250.05376200000001</v>
      </c>
      <c r="K209" s="105"/>
      <c r="N209" s="106"/>
    </row>
    <row r="210" spans="4:14" ht="15" customHeight="1" x14ac:dyDescent="0.25">
      <c r="D210" s="102" t="s">
        <v>2101</v>
      </c>
      <c r="E210" s="102" t="s">
        <v>3170</v>
      </c>
      <c r="F210" s="102" t="s">
        <v>3058</v>
      </c>
      <c r="G210" s="103">
        <v>132000</v>
      </c>
      <c r="H210" s="104">
        <v>430.69260000000003</v>
      </c>
      <c r="I210" s="104">
        <v>445.75</v>
      </c>
      <c r="J210" s="104">
        <v>114.56082000000001</v>
      </c>
      <c r="K210" s="105"/>
      <c r="N210" s="106"/>
    </row>
    <row r="211" spans="4:14" ht="15" customHeight="1" x14ac:dyDescent="0.25">
      <c r="D211" s="102" t="s">
        <v>2101</v>
      </c>
      <c r="E211" s="102" t="s">
        <v>3173</v>
      </c>
      <c r="F211" s="102" t="s">
        <v>3058</v>
      </c>
      <c r="G211" s="103">
        <v>190575</v>
      </c>
      <c r="H211" s="104">
        <v>298.5677</v>
      </c>
      <c r="I211" s="104">
        <v>300.25</v>
      </c>
      <c r="J211" s="104">
        <v>129.38184393750001</v>
      </c>
      <c r="K211" s="105"/>
      <c r="N211" s="106"/>
    </row>
    <row r="212" spans="4:14" ht="15" customHeight="1" x14ac:dyDescent="0.25">
      <c r="D212" s="102" t="s">
        <v>2101</v>
      </c>
      <c r="E212" s="102" t="s">
        <v>3185</v>
      </c>
      <c r="F212" s="102" t="s">
        <v>3058</v>
      </c>
      <c r="G212" s="103">
        <v>152500</v>
      </c>
      <c r="H212" s="104">
        <v>211.86406199999999</v>
      </c>
      <c r="I212" s="104">
        <v>205.65</v>
      </c>
      <c r="J212" s="104">
        <v>115.63617499999999</v>
      </c>
      <c r="K212" s="105"/>
      <c r="N212" s="106"/>
    </row>
    <row r="213" spans="4:14" ht="15" customHeight="1" x14ac:dyDescent="0.25">
      <c r="D213" s="102" t="s">
        <v>2101</v>
      </c>
      <c r="E213" s="102" t="s">
        <v>3186</v>
      </c>
      <c r="F213" s="102" t="s">
        <v>3058</v>
      </c>
      <c r="G213" s="103">
        <v>46000</v>
      </c>
      <c r="H213" s="104">
        <v>547.71519599999999</v>
      </c>
      <c r="I213" s="104">
        <v>558.29999999999995</v>
      </c>
      <c r="J213" s="104">
        <v>76.858755000000002</v>
      </c>
      <c r="K213" s="105"/>
      <c r="N213" s="106"/>
    </row>
    <row r="214" spans="4:14" ht="15" customHeight="1" x14ac:dyDescent="0.25">
      <c r="D214" s="102" t="s">
        <v>2101</v>
      </c>
      <c r="E214" s="102" t="s">
        <v>3187</v>
      </c>
      <c r="F214" s="102" t="s">
        <v>3058</v>
      </c>
      <c r="G214" s="103">
        <v>13750</v>
      </c>
      <c r="H214" s="104">
        <v>3003.828188</v>
      </c>
      <c r="I214" s="104">
        <v>2977.2</v>
      </c>
      <c r="J214" s="104">
        <v>74.616334374999994</v>
      </c>
      <c r="K214" s="105"/>
      <c r="N214" s="106"/>
    </row>
    <row r="215" spans="4:14" ht="15" customHeight="1" x14ac:dyDescent="0.25">
      <c r="D215" s="102" t="s">
        <v>2101</v>
      </c>
      <c r="E215" s="102" t="s">
        <v>3191</v>
      </c>
      <c r="F215" s="102" t="s">
        <v>3058</v>
      </c>
      <c r="G215" s="103">
        <v>38250</v>
      </c>
      <c r="H215" s="104">
        <v>801.84018000000003</v>
      </c>
      <c r="I215" s="104">
        <v>792.7</v>
      </c>
      <c r="J215" s="104">
        <v>56.927761875000002</v>
      </c>
      <c r="K215" s="105"/>
      <c r="N215" s="106"/>
    </row>
    <row r="216" spans="4:14" ht="15" customHeight="1" x14ac:dyDescent="0.25">
      <c r="D216" s="102" t="s">
        <v>2101</v>
      </c>
      <c r="E216" s="102" t="s">
        <v>3196</v>
      </c>
      <c r="F216" s="102" t="s">
        <v>3058</v>
      </c>
      <c r="G216" s="103">
        <v>19600</v>
      </c>
      <c r="H216" s="104">
        <v>1880.0866000000001</v>
      </c>
      <c r="I216" s="104">
        <v>1940.9</v>
      </c>
      <c r="J216" s="104">
        <v>67.885727000000003</v>
      </c>
      <c r="K216" s="105"/>
      <c r="N216" s="106"/>
    </row>
    <row r="217" spans="4:14" ht="15" customHeight="1" x14ac:dyDescent="0.25">
      <c r="D217" s="102" t="s">
        <v>2101</v>
      </c>
      <c r="E217" s="102" t="s">
        <v>3204</v>
      </c>
      <c r="F217" s="102" t="s">
        <v>3058</v>
      </c>
      <c r="G217" s="103">
        <v>25550</v>
      </c>
      <c r="H217" s="104">
        <v>4276.4996950000004</v>
      </c>
      <c r="I217" s="104">
        <v>4289.8</v>
      </c>
      <c r="J217" s="104">
        <v>195.54628625000001</v>
      </c>
      <c r="K217" s="105"/>
      <c r="N217" s="106"/>
    </row>
    <row r="218" spans="4:14" ht="15" customHeight="1" x14ac:dyDescent="0.25">
      <c r="D218" s="102" t="s">
        <v>2101</v>
      </c>
      <c r="E218" s="102" t="s">
        <v>3209</v>
      </c>
      <c r="F218" s="102" t="s">
        <v>3058</v>
      </c>
      <c r="G218" s="103">
        <v>2800</v>
      </c>
      <c r="H218" s="104">
        <v>2859.3</v>
      </c>
      <c r="I218" s="104">
        <v>2864.6</v>
      </c>
      <c r="J218" s="104">
        <v>14.673126999999999</v>
      </c>
      <c r="K218" s="105"/>
      <c r="N218" s="106"/>
    </row>
    <row r="219" spans="4:14" ht="15" customHeight="1" x14ac:dyDescent="0.25">
      <c r="D219" s="102" t="s">
        <v>2101</v>
      </c>
      <c r="E219" s="102" t="s">
        <v>3213</v>
      </c>
      <c r="F219" s="102" t="s">
        <v>3058</v>
      </c>
      <c r="G219" s="103">
        <v>110400</v>
      </c>
      <c r="H219" s="104">
        <v>466.67604999999998</v>
      </c>
      <c r="I219" s="104">
        <v>511.9</v>
      </c>
      <c r="J219" s="104">
        <v>131.08040399999999</v>
      </c>
      <c r="K219" s="105"/>
      <c r="N219" s="106"/>
    </row>
    <row r="220" spans="4:14" ht="15" customHeight="1" x14ac:dyDescent="0.25">
      <c r="D220" s="102" t="s">
        <v>2101</v>
      </c>
      <c r="E220" s="102" t="s">
        <v>3216</v>
      </c>
      <c r="F220" s="102" t="s">
        <v>3058</v>
      </c>
      <c r="G220" s="103">
        <v>5400</v>
      </c>
      <c r="H220" s="104">
        <v>1058.8499999999999</v>
      </c>
      <c r="I220" s="104">
        <v>1075.5</v>
      </c>
      <c r="J220" s="104">
        <v>10.638688500000001</v>
      </c>
      <c r="K220" s="105"/>
      <c r="N220" s="106"/>
    </row>
    <row r="221" spans="4:14" ht="15" customHeight="1" x14ac:dyDescent="0.25">
      <c r="D221" s="102" t="s">
        <v>2101</v>
      </c>
      <c r="E221" s="102" t="s">
        <v>3217</v>
      </c>
      <c r="F221" s="102" t="s">
        <v>3058</v>
      </c>
      <c r="G221" s="103">
        <v>81375</v>
      </c>
      <c r="H221" s="104">
        <v>278.858048</v>
      </c>
      <c r="I221" s="104">
        <v>281</v>
      </c>
      <c r="J221" s="104">
        <v>67.739601562499999</v>
      </c>
      <c r="K221" s="105"/>
      <c r="N221" s="106"/>
    </row>
    <row r="222" spans="4:14" ht="15" customHeight="1" x14ac:dyDescent="0.25">
      <c r="D222" s="102" t="s">
        <v>2101</v>
      </c>
      <c r="E222" s="102" t="s">
        <v>3218</v>
      </c>
      <c r="F222" s="102" t="s">
        <v>3058</v>
      </c>
      <c r="G222" s="103">
        <v>17500</v>
      </c>
      <c r="H222" s="104">
        <v>381.87139999999999</v>
      </c>
      <c r="I222" s="104">
        <v>366.3</v>
      </c>
      <c r="J222" s="104">
        <v>14.086756250000001</v>
      </c>
      <c r="K222" s="105"/>
      <c r="N222" s="106"/>
    </row>
    <row r="223" spans="4:14" ht="15" customHeight="1" x14ac:dyDescent="0.25">
      <c r="D223" s="102" t="s">
        <v>2101</v>
      </c>
      <c r="E223" s="102" t="s">
        <v>3221</v>
      </c>
      <c r="F223" s="102" t="s">
        <v>3058</v>
      </c>
      <c r="G223" s="103">
        <v>741000</v>
      </c>
      <c r="H223" s="104">
        <v>344.33580000000001</v>
      </c>
      <c r="I223" s="104">
        <v>352.25</v>
      </c>
      <c r="J223" s="104">
        <v>708.13665000000003</v>
      </c>
      <c r="K223" s="105"/>
      <c r="N223" s="106"/>
    </row>
    <row r="224" spans="4:14" ht="15" customHeight="1" x14ac:dyDescent="0.25">
      <c r="D224" s="102" t="s">
        <v>2101</v>
      </c>
      <c r="E224" s="102" t="s">
        <v>3222</v>
      </c>
      <c r="F224" s="102" t="s">
        <v>3058</v>
      </c>
      <c r="G224" s="103">
        <v>11100</v>
      </c>
      <c r="H224" s="104">
        <v>2481.6824240000001</v>
      </c>
      <c r="I224" s="104">
        <v>2530.6999999999998</v>
      </c>
      <c r="J224" s="104">
        <v>57.662779499999999</v>
      </c>
      <c r="K224" s="105"/>
      <c r="N224" s="106"/>
    </row>
    <row r="225" spans="4:14" ht="15" customHeight="1" x14ac:dyDescent="0.25">
      <c r="D225" s="102" t="s">
        <v>2101</v>
      </c>
      <c r="E225" s="102" t="s">
        <v>3223</v>
      </c>
      <c r="F225" s="102" t="s">
        <v>3058</v>
      </c>
      <c r="G225" s="103">
        <v>10500</v>
      </c>
      <c r="H225" s="104">
        <v>3090.4513999999999</v>
      </c>
      <c r="I225" s="104">
        <v>3155.1</v>
      </c>
      <c r="J225" s="104">
        <v>97.5937725</v>
      </c>
      <c r="K225" s="105"/>
      <c r="N225" s="106"/>
    </row>
    <row r="226" spans="4:14" ht="15" customHeight="1" x14ac:dyDescent="0.25">
      <c r="D226" s="102" t="s">
        <v>2273</v>
      </c>
      <c r="E226" s="102" t="s">
        <v>3057</v>
      </c>
      <c r="F226" s="102" t="s">
        <v>3058</v>
      </c>
      <c r="G226" s="103">
        <v>7600</v>
      </c>
      <c r="H226" s="104">
        <v>1455.6447000000001</v>
      </c>
      <c r="I226" s="104">
        <v>1456.35</v>
      </c>
      <c r="J226" s="104">
        <v>28.387253999999999</v>
      </c>
      <c r="K226" s="105"/>
      <c r="N226" s="106"/>
    </row>
    <row r="227" spans="4:14" ht="15" customHeight="1" x14ac:dyDescent="0.25">
      <c r="D227" s="102" t="s">
        <v>2273</v>
      </c>
      <c r="E227" s="102" t="s">
        <v>3059</v>
      </c>
      <c r="F227" s="102" t="s">
        <v>3058</v>
      </c>
      <c r="G227" s="103">
        <v>400</v>
      </c>
      <c r="H227" s="104">
        <v>6059.9375</v>
      </c>
      <c r="I227" s="104">
        <v>6100.85</v>
      </c>
      <c r="J227" s="104">
        <v>4.3961629999999996</v>
      </c>
      <c r="K227" s="105"/>
      <c r="N227" s="106"/>
    </row>
    <row r="228" spans="4:14" ht="15" customHeight="1" x14ac:dyDescent="0.25">
      <c r="D228" s="102" t="s">
        <v>2273</v>
      </c>
      <c r="E228" s="102" t="s">
        <v>3060</v>
      </c>
      <c r="F228" s="102" t="s">
        <v>3058</v>
      </c>
      <c r="G228" s="103">
        <v>5400</v>
      </c>
      <c r="H228" s="104">
        <v>617.65</v>
      </c>
      <c r="I228" s="104">
        <v>636.20000000000005</v>
      </c>
      <c r="J228" s="104">
        <v>7.7552505000000007</v>
      </c>
      <c r="K228" s="105"/>
      <c r="N228" s="106"/>
    </row>
    <row r="229" spans="4:14" ht="15" customHeight="1" x14ac:dyDescent="0.25">
      <c r="D229" s="102" t="s">
        <v>2273</v>
      </c>
      <c r="E229" s="102" t="s">
        <v>3070</v>
      </c>
      <c r="F229" s="102" t="s">
        <v>3058</v>
      </c>
      <c r="G229" s="103">
        <v>48400</v>
      </c>
      <c r="H229" s="104">
        <v>1496.896</v>
      </c>
      <c r="I229" s="104">
        <v>1470.05</v>
      </c>
      <c r="J229" s="104">
        <v>137.62697299999999</v>
      </c>
      <c r="K229" s="105"/>
      <c r="N229" s="106"/>
    </row>
    <row r="230" spans="4:14" ht="15" customHeight="1" x14ac:dyDescent="0.25">
      <c r="D230" s="102" t="s">
        <v>2273</v>
      </c>
      <c r="E230" s="102" t="s">
        <v>3071</v>
      </c>
      <c r="F230" s="102" t="s">
        <v>3058</v>
      </c>
      <c r="G230" s="103">
        <v>61875</v>
      </c>
      <c r="H230" s="104">
        <v>1254.4833599999999</v>
      </c>
      <c r="I230" s="104">
        <v>1242.5</v>
      </c>
      <c r="J230" s="104">
        <v>139.97114999999999</v>
      </c>
      <c r="K230" s="105"/>
      <c r="N230" s="106"/>
    </row>
    <row r="231" spans="4:14" ht="15" customHeight="1" x14ac:dyDescent="0.25">
      <c r="D231" s="102" t="s">
        <v>2273</v>
      </c>
      <c r="E231" s="102" t="s">
        <v>3074</v>
      </c>
      <c r="F231" s="102" t="s">
        <v>3058</v>
      </c>
      <c r="G231" s="103">
        <v>15125</v>
      </c>
      <c r="H231" s="104">
        <v>7609.5181979999998</v>
      </c>
      <c r="I231" s="104">
        <v>7761.1</v>
      </c>
      <c r="J231" s="104">
        <v>208.53586187499999</v>
      </c>
      <c r="K231" s="105"/>
      <c r="N231" s="106"/>
    </row>
    <row r="232" spans="4:14" ht="15" customHeight="1" x14ac:dyDescent="0.25">
      <c r="D232" s="102" t="s">
        <v>2273</v>
      </c>
      <c r="E232" s="102" t="s">
        <v>3077</v>
      </c>
      <c r="F232" s="102" t="s">
        <v>3058</v>
      </c>
      <c r="G232" s="103">
        <v>64350</v>
      </c>
      <c r="H232" s="104">
        <v>246.9727</v>
      </c>
      <c r="I232" s="104">
        <v>249.05</v>
      </c>
      <c r="J232" s="104">
        <v>36.272003625000004</v>
      </c>
      <c r="K232" s="105"/>
      <c r="N232" s="106"/>
    </row>
    <row r="233" spans="4:14" ht="15" customHeight="1" x14ac:dyDescent="0.25">
      <c r="D233" s="102" t="s">
        <v>2273</v>
      </c>
      <c r="E233" s="102" t="s">
        <v>3080</v>
      </c>
      <c r="F233" s="102" t="s">
        <v>3058</v>
      </c>
      <c r="G233" s="103">
        <v>34320</v>
      </c>
      <c r="H233" s="104">
        <v>610.89620000000002</v>
      </c>
      <c r="I233" s="104">
        <v>626.35</v>
      </c>
      <c r="J233" s="104">
        <v>37.683188399999999</v>
      </c>
      <c r="K233" s="105"/>
      <c r="N233" s="106"/>
    </row>
    <row r="234" spans="4:14" ht="15" customHeight="1" x14ac:dyDescent="0.25">
      <c r="D234" s="102" t="s">
        <v>2273</v>
      </c>
      <c r="E234" s="102" t="s">
        <v>3082</v>
      </c>
      <c r="F234" s="102" t="s">
        <v>3058</v>
      </c>
      <c r="G234" s="103">
        <v>63175</v>
      </c>
      <c r="H234" s="104">
        <v>1767.363887</v>
      </c>
      <c r="I234" s="104">
        <v>1724.15</v>
      </c>
      <c r="J234" s="104">
        <v>194.81006256250001</v>
      </c>
      <c r="K234" s="105"/>
      <c r="N234" s="106"/>
    </row>
    <row r="235" spans="4:14" ht="15" customHeight="1" x14ac:dyDescent="0.25">
      <c r="D235" s="102" t="s">
        <v>2273</v>
      </c>
      <c r="E235" s="102" t="s">
        <v>3085</v>
      </c>
      <c r="F235" s="102" t="s">
        <v>3058</v>
      </c>
      <c r="G235" s="103">
        <v>29000</v>
      </c>
      <c r="H235" s="104">
        <v>624.80690000000004</v>
      </c>
      <c r="I235" s="104">
        <v>607.20000000000005</v>
      </c>
      <c r="J235" s="104">
        <v>49.066368750000002</v>
      </c>
      <c r="K235" s="105"/>
      <c r="N235" s="106"/>
    </row>
    <row r="236" spans="4:14" ht="15" customHeight="1" x14ac:dyDescent="0.25">
      <c r="D236" s="102" t="s">
        <v>2273</v>
      </c>
      <c r="E236" s="102" t="s">
        <v>3088</v>
      </c>
      <c r="F236" s="102" t="s">
        <v>3058</v>
      </c>
      <c r="G236" s="103">
        <v>3125</v>
      </c>
      <c r="H236" s="104">
        <v>1634.19</v>
      </c>
      <c r="I236" s="104">
        <v>1621.5</v>
      </c>
      <c r="J236" s="104">
        <v>10.258203125</v>
      </c>
      <c r="K236" s="105"/>
      <c r="N236" s="106"/>
    </row>
    <row r="237" spans="4:14" ht="15" customHeight="1" x14ac:dyDescent="0.25">
      <c r="D237" s="102" t="s">
        <v>2273</v>
      </c>
      <c r="E237" s="102" t="s">
        <v>3090</v>
      </c>
      <c r="F237" s="102" t="s">
        <v>3058</v>
      </c>
      <c r="G237" s="103">
        <v>373800</v>
      </c>
      <c r="H237" s="104">
        <v>507.87356</v>
      </c>
      <c r="I237" s="104">
        <v>513.1</v>
      </c>
      <c r="J237" s="104">
        <v>410.83797299999998</v>
      </c>
      <c r="K237" s="105"/>
      <c r="N237" s="106"/>
    </row>
    <row r="238" spans="4:14" ht="15" customHeight="1" x14ac:dyDescent="0.25">
      <c r="D238" s="102" t="s">
        <v>2273</v>
      </c>
      <c r="E238" s="102" t="s">
        <v>3097</v>
      </c>
      <c r="F238" s="102" t="s">
        <v>3058</v>
      </c>
      <c r="G238" s="103">
        <v>21600</v>
      </c>
      <c r="H238" s="104">
        <v>3871.9854</v>
      </c>
      <c r="I238" s="104">
        <v>3831.8</v>
      </c>
      <c r="J238" s="104">
        <v>174.37534199999999</v>
      </c>
      <c r="K238" s="105"/>
      <c r="N238" s="106"/>
    </row>
    <row r="239" spans="4:14" ht="15" customHeight="1" x14ac:dyDescent="0.25">
      <c r="D239" s="102" t="s">
        <v>2273</v>
      </c>
      <c r="E239" s="102" t="s">
        <v>3101</v>
      </c>
      <c r="F239" s="102" t="s">
        <v>3058</v>
      </c>
      <c r="G239" s="103">
        <v>23100</v>
      </c>
      <c r="H239" s="104">
        <v>920.08749999999998</v>
      </c>
      <c r="I239" s="104">
        <v>901</v>
      </c>
      <c r="J239" s="104">
        <v>44.375215500000003</v>
      </c>
      <c r="K239" s="105"/>
      <c r="N239" s="106"/>
    </row>
    <row r="240" spans="4:14" ht="15" customHeight="1" x14ac:dyDescent="0.25">
      <c r="D240" s="102" t="s">
        <v>2273</v>
      </c>
      <c r="E240" s="102" t="s">
        <v>3106</v>
      </c>
      <c r="F240" s="102" t="s">
        <v>3058</v>
      </c>
      <c r="G240" s="103">
        <v>670000</v>
      </c>
      <c r="H240" s="104">
        <v>189.097634</v>
      </c>
      <c r="I240" s="104">
        <v>197.44</v>
      </c>
      <c r="J240" s="104">
        <v>230.512495</v>
      </c>
      <c r="K240" s="105"/>
      <c r="N240" s="106"/>
    </row>
    <row r="241" spans="4:14" ht="15" customHeight="1" x14ac:dyDescent="0.25">
      <c r="D241" s="102" t="s">
        <v>2273</v>
      </c>
      <c r="E241" s="102" t="s">
        <v>3107</v>
      </c>
      <c r="F241" s="102" t="s">
        <v>3058</v>
      </c>
      <c r="G241" s="103">
        <v>91500</v>
      </c>
      <c r="H241" s="104">
        <v>224.32</v>
      </c>
      <c r="I241" s="104">
        <v>242.13</v>
      </c>
      <c r="J241" s="104">
        <v>51.360047999999999</v>
      </c>
      <c r="K241" s="105"/>
      <c r="N241" s="106"/>
    </row>
    <row r="242" spans="4:14" ht="15" customHeight="1" x14ac:dyDescent="0.25">
      <c r="D242" s="102" t="s">
        <v>2273</v>
      </c>
      <c r="E242" s="102" t="s">
        <v>3114</v>
      </c>
      <c r="F242" s="102" t="s">
        <v>3058</v>
      </c>
      <c r="G242" s="103">
        <v>53400</v>
      </c>
      <c r="H242" s="104">
        <v>4403.4556240000002</v>
      </c>
      <c r="I242" s="104">
        <v>4450.55</v>
      </c>
      <c r="J242" s="104">
        <v>586.21398599999998</v>
      </c>
      <c r="K242" s="105"/>
      <c r="N242" s="106"/>
    </row>
    <row r="243" spans="4:14" ht="15" customHeight="1" x14ac:dyDescent="0.25">
      <c r="D243" s="102" t="s">
        <v>2273</v>
      </c>
      <c r="E243" s="102" t="s">
        <v>3118</v>
      </c>
      <c r="F243" s="102" t="s">
        <v>3058</v>
      </c>
      <c r="G243" s="103">
        <v>163350</v>
      </c>
      <c r="H243" s="104">
        <v>1783.964156</v>
      </c>
      <c r="I243" s="104">
        <v>1746.3</v>
      </c>
      <c r="J243" s="104">
        <v>508.93693537500002</v>
      </c>
      <c r="K243" s="105"/>
      <c r="N243" s="106"/>
    </row>
    <row r="244" spans="4:14" ht="15" customHeight="1" x14ac:dyDescent="0.25">
      <c r="D244" s="102" t="s">
        <v>2273</v>
      </c>
      <c r="E244" s="102" t="s">
        <v>3120</v>
      </c>
      <c r="F244" s="102" t="s">
        <v>3058</v>
      </c>
      <c r="G244" s="103">
        <v>2250</v>
      </c>
      <c r="H244" s="104">
        <v>6137.7166399999996</v>
      </c>
      <c r="I244" s="104">
        <v>5749.9</v>
      </c>
      <c r="J244" s="104">
        <v>23.828191875000002</v>
      </c>
      <c r="K244" s="105"/>
      <c r="N244" s="106"/>
    </row>
    <row r="245" spans="4:14" ht="15" customHeight="1" x14ac:dyDescent="0.25">
      <c r="D245" s="102" t="s">
        <v>2273</v>
      </c>
      <c r="E245" s="102" t="s">
        <v>3121</v>
      </c>
      <c r="F245" s="102" t="s">
        <v>3058</v>
      </c>
      <c r="G245" s="103">
        <v>64400</v>
      </c>
      <c r="H245" s="104">
        <v>707.86084800000003</v>
      </c>
      <c r="I245" s="104">
        <v>760.3</v>
      </c>
      <c r="J245" s="104">
        <v>98.999221999999989</v>
      </c>
      <c r="K245" s="105"/>
      <c r="N245" s="106"/>
    </row>
    <row r="246" spans="4:14" ht="15" customHeight="1" x14ac:dyDescent="0.25">
      <c r="D246" s="102" t="s">
        <v>2273</v>
      </c>
      <c r="E246" s="102" t="s">
        <v>3123</v>
      </c>
      <c r="F246" s="102" t="s">
        <v>3058</v>
      </c>
      <c r="G246" s="103">
        <v>129600</v>
      </c>
      <c r="H246" s="104">
        <v>414.69844999999998</v>
      </c>
      <c r="I246" s="104">
        <v>443.2</v>
      </c>
      <c r="J246" s="104">
        <v>143.224524</v>
      </c>
      <c r="K246" s="105"/>
      <c r="N246" s="106"/>
    </row>
    <row r="247" spans="4:14" ht="15" customHeight="1" x14ac:dyDescent="0.25">
      <c r="D247" s="102" t="s">
        <v>2273</v>
      </c>
      <c r="E247" s="102" t="s">
        <v>3128</v>
      </c>
      <c r="F247" s="102" t="s">
        <v>3058</v>
      </c>
      <c r="G247" s="103">
        <v>10240000</v>
      </c>
      <c r="H247" s="104">
        <v>10.8774</v>
      </c>
      <c r="I247" s="104">
        <v>10.45</v>
      </c>
      <c r="J247" s="104">
        <v>574.90431999999998</v>
      </c>
      <c r="K247" s="105"/>
      <c r="N247" s="106"/>
    </row>
    <row r="248" spans="4:14" ht="15" customHeight="1" x14ac:dyDescent="0.25">
      <c r="D248" s="102" t="s">
        <v>2273</v>
      </c>
      <c r="E248" s="102" t="s">
        <v>3135</v>
      </c>
      <c r="F248" s="102" t="s">
        <v>3058</v>
      </c>
      <c r="G248" s="103">
        <v>40500</v>
      </c>
      <c r="H248" s="104">
        <v>1457.186436</v>
      </c>
      <c r="I248" s="104">
        <v>1455.75</v>
      </c>
      <c r="J248" s="104">
        <v>106.26288750000001</v>
      </c>
      <c r="K248" s="105"/>
      <c r="N248" s="106"/>
    </row>
    <row r="249" spans="4:14" ht="15" customHeight="1" x14ac:dyDescent="0.25">
      <c r="D249" s="102" t="s">
        <v>2273</v>
      </c>
      <c r="E249" s="102" t="s">
        <v>3136</v>
      </c>
      <c r="F249" s="102" t="s">
        <v>3058</v>
      </c>
      <c r="G249" s="103">
        <v>200600</v>
      </c>
      <c r="H249" s="104">
        <v>392.60250000000002</v>
      </c>
      <c r="I249" s="104">
        <v>394.7</v>
      </c>
      <c r="J249" s="104">
        <v>203.5884385</v>
      </c>
      <c r="K249" s="105"/>
      <c r="N249" s="106"/>
    </row>
    <row r="250" spans="4:14" ht="15" customHeight="1" x14ac:dyDescent="0.25">
      <c r="D250" s="102" t="s">
        <v>2273</v>
      </c>
      <c r="E250" s="102" t="s">
        <v>3137</v>
      </c>
      <c r="F250" s="102" t="s">
        <v>3058</v>
      </c>
      <c r="G250" s="103">
        <v>5200</v>
      </c>
      <c r="H250" s="104">
        <v>1878.55</v>
      </c>
      <c r="I250" s="104">
        <v>1873.9</v>
      </c>
      <c r="J250" s="104">
        <v>17.593069</v>
      </c>
      <c r="K250" s="105"/>
      <c r="N250" s="106"/>
    </row>
    <row r="251" spans="4:14" ht="15" customHeight="1" x14ac:dyDescent="0.25">
      <c r="D251" s="102" t="s">
        <v>2273</v>
      </c>
      <c r="E251" s="102" t="s">
        <v>3140</v>
      </c>
      <c r="F251" s="102" t="s">
        <v>3058</v>
      </c>
      <c r="G251" s="103">
        <v>48125</v>
      </c>
      <c r="H251" s="104">
        <v>907.71363299999996</v>
      </c>
      <c r="I251" s="104">
        <v>933.6</v>
      </c>
      <c r="J251" s="104">
        <v>95.336346875000004</v>
      </c>
      <c r="K251" s="105"/>
      <c r="N251" s="106"/>
    </row>
    <row r="252" spans="4:14" ht="15" customHeight="1" x14ac:dyDescent="0.25">
      <c r="D252" s="102" t="s">
        <v>2273</v>
      </c>
      <c r="E252" s="102" t="s">
        <v>3141</v>
      </c>
      <c r="F252" s="102" t="s">
        <v>3058</v>
      </c>
      <c r="G252" s="103">
        <v>139200</v>
      </c>
      <c r="H252" s="104">
        <v>518.89481000000001</v>
      </c>
      <c r="I252" s="104">
        <v>522.45000000000005</v>
      </c>
      <c r="J252" s="104">
        <v>129.34568400000001</v>
      </c>
      <c r="K252" s="105"/>
      <c r="N252" s="106"/>
    </row>
    <row r="253" spans="4:14" ht="15" customHeight="1" x14ac:dyDescent="0.25">
      <c r="D253" s="102" t="s">
        <v>2273</v>
      </c>
      <c r="E253" s="102" t="s">
        <v>3143</v>
      </c>
      <c r="F253" s="102" t="s">
        <v>3058</v>
      </c>
      <c r="G253" s="103">
        <v>13500</v>
      </c>
      <c r="H253" s="104">
        <v>1000.1825</v>
      </c>
      <c r="I253" s="104">
        <v>1035.8</v>
      </c>
      <c r="J253" s="104">
        <v>24.37232625</v>
      </c>
      <c r="K253" s="105"/>
      <c r="N253" s="106"/>
    </row>
    <row r="254" spans="4:14" ht="15" customHeight="1" x14ac:dyDescent="0.25">
      <c r="D254" s="102" t="s">
        <v>2273</v>
      </c>
      <c r="E254" s="102" t="s">
        <v>3145</v>
      </c>
      <c r="F254" s="102" t="s">
        <v>3058</v>
      </c>
      <c r="G254" s="103">
        <v>50400</v>
      </c>
      <c r="H254" s="104">
        <v>1935.2301580000001</v>
      </c>
      <c r="I254" s="104">
        <v>1869.75</v>
      </c>
      <c r="J254" s="104">
        <v>167.75299799999999</v>
      </c>
      <c r="K254" s="105"/>
      <c r="N254" s="106"/>
    </row>
    <row r="255" spans="4:14" ht="15" customHeight="1" x14ac:dyDescent="0.25">
      <c r="D255" s="102" t="s">
        <v>2273</v>
      </c>
      <c r="E255" s="102" t="s">
        <v>3152</v>
      </c>
      <c r="F255" s="102" t="s">
        <v>3058</v>
      </c>
      <c r="G255" s="103">
        <v>17425</v>
      </c>
      <c r="H255" s="104">
        <v>2177.6012000000001</v>
      </c>
      <c r="I255" s="104">
        <v>2209.15</v>
      </c>
      <c r="J255" s="104">
        <v>68.719277437499997</v>
      </c>
      <c r="K255" s="105"/>
      <c r="N255" s="106"/>
    </row>
    <row r="256" spans="4:14" ht="15" customHeight="1" x14ac:dyDescent="0.25">
      <c r="D256" s="102" t="s">
        <v>2273</v>
      </c>
      <c r="E256" s="102" t="s">
        <v>3153</v>
      </c>
      <c r="F256" s="102" t="s">
        <v>3058</v>
      </c>
      <c r="G256" s="103">
        <v>17150</v>
      </c>
      <c r="H256" s="104">
        <v>3112.3459269999998</v>
      </c>
      <c r="I256" s="104">
        <v>3120.75</v>
      </c>
      <c r="J256" s="104">
        <v>104.859944875</v>
      </c>
      <c r="K256" s="105"/>
      <c r="N256" s="106"/>
    </row>
    <row r="257" spans="4:14" ht="15" customHeight="1" x14ac:dyDescent="0.25">
      <c r="D257" s="102" t="s">
        <v>2273</v>
      </c>
      <c r="E257" s="102" t="s">
        <v>3166</v>
      </c>
      <c r="F257" s="102" t="s">
        <v>3058</v>
      </c>
      <c r="G257" s="103">
        <v>60000</v>
      </c>
      <c r="H257" s="104">
        <v>198.2756</v>
      </c>
      <c r="I257" s="104">
        <v>212.2</v>
      </c>
      <c r="J257" s="104">
        <v>35.547629999999998</v>
      </c>
      <c r="K257" s="105"/>
      <c r="N257" s="106"/>
    </row>
    <row r="258" spans="4:14" ht="15" customHeight="1" x14ac:dyDescent="0.25">
      <c r="D258" s="102" t="s">
        <v>2273</v>
      </c>
      <c r="E258" s="102" t="s">
        <v>3170</v>
      </c>
      <c r="F258" s="102" t="s">
        <v>3058</v>
      </c>
      <c r="G258" s="103">
        <v>75000</v>
      </c>
      <c r="H258" s="104">
        <v>430.19600000000003</v>
      </c>
      <c r="I258" s="104">
        <v>445.75</v>
      </c>
      <c r="J258" s="104">
        <v>65.091374999999999</v>
      </c>
      <c r="K258" s="105"/>
      <c r="N258" s="106"/>
    </row>
    <row r="259" spans="4:14" ht="15" customHeight="1" x14ac:dyDescent="0.25">
      <c r="D259" s="102" t="s">
        <v>2273</v>
      </c>
      <c r="E259" s="102" t="s">
        <v>3171</v>
      </c>
      <c r="F259" s="102" t="s">
        <v>3058</v>
      </c>
      <c r="G259" s="103">
        <v>34300</v>
      </c>
      <c r="H259" s="104">
        <v>1912.58062</v>
      </c>
      <c r="I259" s="104">
        <v>1902.55</v>
      </c>
      <c r="J259" s="104">
        <v>137.43778474999999</v>
      </c>
      <c r="K259" s="105"/>
      <c r="N259" s="106"/>
    </row>
    <row r="260" spans="4:14" ht="15" customHeight="1" x14ac:dyDescent="0.25">
      <c r="D260" s="102" t="s">
        <v>2273</v>
      </c>
      <c r="E260" s="102" t="s">
        <v>3173</v>
      </c>
      <c r="F260" s="102" t="s">
        <v>3058</v>
      </c>
      <c r="G260" s="103">
        <v>329175.00000000012</v>
      </c>
      <c r="H260" s="104">
        <v>299.45932099999999</v>
      </c>
      <c r="I260" s="104">
        <v>300.25</v>
      </c>
      <c r="J260" s="104">
        <v>223.47773043750001</v>
      </c>
      <c r="K260" s="105"/>
      <c r="N260" s="106"/>
    </row>
    <row r="261" spans="4:14" ht="15" customHeight="1" x14ac:dyDescent="0.25">
      <c r="D261" s="102" t="s">
        <v>2273</v>
      </c>
      <c r="E261" s="102" t="s">
        <v>3175</v>
      </c>
      <c r="F261" s="102" t="s">
        <v>3058</v>
      </c>
      <c r="G261" s="103">
        <v>3750</v>
      </c>
      <c r="H261" s="104">
        <v>1053.3499999999999</v>
      </c>
      <c r="I261" s="104">
        <v>1112.55</v>
      </c>
      <c r="J261" s="104">
        <v>10.04895</v>
      </c>
      <c r="K261" s="105"/>
      <c r="N261" s="106"/>
    </row>
    <row r="262" spans="4:14" ht="15" customHeight="1" x14ac:dyDescent="0.25">
      <c r="D262" s="102" t="s">
        <v>2273</v>
      </c>
      <c r="E262" s="102" t="s">
        <v>3176</v>
      </c>
      <c r="F262" s="102" t="s">
        <v>3058</v>
      </c>
      <c r="G262" s="103">
        <v>1400</v>
      </c>
      <c r="H262" s="104">
        <v>5369.6071000000002</v>
      </c>
      <c r="I262" s="104">
        <v>5493.75</v>
      </c>
      <c r="J262" s="104">
        <v>15.552607</v>
      </c>
      <c r="K262" s="105"/>
      <c r="N262" s="106"/>
    </row>
    <row r="263" spans="4:14" ht="15" customHeight="1" x14ac:dyDescent="0.25">
      <c r="D263" s="102" t="s">
        <v>2273</v>
      </c>
      <c r="E263" s="102" t="s">
        <v>3178</v>
      </c>
      <c r="F263" s="102" t="s">
        <v>3058</v>
      </c>
      <c r="G263" s="103">
        <v>66300</v>
      </c>
      <c r="H263" s="104">
        <v>489.73039199999999</v>
      </c>
      <c r="I263" s="104">
        <v>491.9</v>
      </c>
      <c r="J263" s="104">
        <v>95.240944499999998</v>
      </c>
      <c r="K263" s="105"/>
      <c r="N263" s="106"/>
    </row>
    <row r="264" spans="4:14" ht="15" customHeight="1" x14ac:dyDescent="0.25">
      <c r="D264" s="102" t="s">
        <v>2273</v>
      </c>
      <c r="E264" s="102" t="s">
        <v>3181</v>
      </c>
      <c r="F264" s="102" t="s">
        <v>3058</v>
      </c>
      <c r="G264" s="103">
        <v>568000</v>
      </c>
      <c r="H264" s="104">
        <v>105.58</v>
      </c>
      <c r="I264" s="104">
        <v>107.73</v>
      </c>
      <c r="J264" s="104">
        <v>160.50345200000001</v>
      </c>
      <c r="K264" s="105"/>
      <c r="N264" s="106"/>
    </row>
    <row r="265" spans="4:14" ht="15" customHeight="1" x14ac:dyDescent="0.25">
      <c r="D265" s="102" t="s">
        <v>2273</v>
      </c>
      <c r="E265" s="102" t="s">
        <v>3185</v>
      </c>
      <c r="F265" s="102" t="s">
        <v>3058</v>
      </c>
      <c r="G265" s="103">
        <v>175000</v>
      </c>
      <c r="H265" s="104">
        <v>210.36240000000001</v>
      </c>
      <c r="I265" s="104">
        <v>205.65</v>
      </c>
      <c r="J265" s="104">
        <v>132.69725</v>
      </c>
      <c r="K265" s="105"/>
      <c r="N265" s="106"/>
    </row>
    <row r="266" spans="4:14" ht="15" customHeight="1" x14ac:dyDescent="0.25">
      <c r="D266" s="102" t="s">
        <v>2273</v>
      </c>
      <c r="E266" s="102" t="s">
        <v>3186</v>
      </c>
      <c r="F266" s="102" t="s">
        <v>3058</v>
      </c>
      <c r="G266" s="103">
        <v>152000</v>
      </c>
      <c r="H266" s="104">
        <v>547.04737799999998</v>
      </c>
      <c r="I266" s="104">
        <v>558.29999999999995</v>
      </c>
      <c r="J266" s="104">
        <v>253.96806000000001</v>
      </c>
      <c r="K266" s="105"/>
      <c r="N266" s="106"/>
    </row>
    <row r="267" spans="4:14" ht="15" customHeight="1" x14ac:dyDescent="0.25">
      <c r="D267" s="102" t="s">
        <v>2273</v>
      </c>
      <c r="E267" s="102" t="s">
        <v>3187</v>
      </c>
      <c r="F267" s="102" t="s">
        <v>3058</v>
      </c>
      <c r="G267" s="103">
        <v>95750</v>
      </c>
      <c r="H267" s="104">
        <v>3000.55717</v>
      </c>
      <c r="I267" s="104">
        <v>2977.2</v>
      </c>
      <c r="J267" s="104">
        <v>519.60101937499996</v>
      </c>
      <c r="K267" s="105"/>
      <c r="N267" s="106"/>
    </row>
    <row r="268" spans="4:14" ht="15" customHeight="1" x14ac:dyDescent="0.25">
      <c r="D268" s="102" t="s">
        <v>2273</v>
      </c>
      <c r="E268" s="102" t="s">
        <v>3188</v>
      </c>
      <c r="F268" s="102" t="s">
        <v>3058</v>
      </c>
      <c r="G268" s="103">
        <v>140000</v>
      </c>
      <c r="H268" s="104">
        <v>135.329103</v>
      </c>
      <c r="I268" s="104">
        <v>142.03</v>
      </c>
      <c r="J268" s="104">
        <v>63.087780000000002</v>
      </c>
      <c r="K268" s="105"/>
      <c r="N268" s="106"/>
    </row>
    <row r="269" spans="4:14" ht="15" customHeight="1" x14ac:dyDescent="0.25">
      <c r="D269" s="102" t="s">
        <v>2273</v>
      </c>
      <c r="E269" s="102" t="s">
        <v>3191</v>
      </c>
      <c r="F269" s="102" t="s">
        <v>3058</v>
      </c>
      <c r="G269" s="103">
        <v>127500</v>
      </c>
      <c r="H269" s="104">
        <v>798.86030000000005</v>
      </c>
      <c r="I269" s="104">
        <v>792.7</v>
      </c>
      <c r="J269" s="104">
        <v>189.75920625000001</v>
      </c>
      <c r="K269" s="105"/>
      <c r="N269" s="106"/>
    </row>
    <row r="270" spans="4:14" ht="15" customHeight="1" x14ac:dyDescent="0.25">
      <c r="D270" s="102" t="s">
        <v>2273</v>
      </c>
      <c r="E270" s="102" t="s">
        <v>3195</v>
      </c>
      <c r="F270" s="102" t="s">
        <v>3058</v>
      </c>
      <c r="G270" s="103">
        <v>18000</v>
      </c>
      <c r="H270" s="104">
        <v>3568.43165</v>
      </c>
      <c r="I270" s="104">
        <v>3607.95</v>
      </c>
      <c r="J270" s="104">
        <v>143.30812499999999</v>
      </c>
      <c r="K270" s="105"/>
      <c r="N270" s="106"/>
    </row>
    <row r="271" spans="4:14" ht="15" customHeight="1" x14ac:dyDescent="0.25">
      <c r="D271" s="102" t="s">
        <v>2273</v>
      </c>
      <c r="E271" s="102" t="s">
        <v>3196</v>
      </c>
      <c r="F271" s="102" t="s">
        <v>3058</v>
      </c>
      <c r="G271" s="103">
        <v>14700</v>
      </c>
      <c r="H271" s="104">
        <v>1875.8488</v>
      </c>
      <c r="I271" s="104">
        <v>1940.9</v>
      </c>
      <c r="J271" s="104">
        <v>50.914295250000002</v>
      </c>
      <c r="K271" s="105"/>
      <c r="N271" s="106"/>
    </row>
    <row r="272" spans="4:14" ht="15" customHeight="1" x14ac:dyDescent="0.25">
      <c r="D272" s="102" t="s">
        <v>2273</v>
      </c>
      <c r="E272" s="102" t="s">
        <v>3203</v>
      </c>
      <c r="F272" s="102" t="s">
        <v>3058</v>
      </c>
      <c r="G272" s="103">
        <v>236500</v>
      </c>
      <c r="H272" s="104">
        <v>161.10836699999999</v>
      </c>
      <c r="I272" s="104">
        <v>169.45</v>
      </c>
      <c r="J272" s="104">
        <v>77.987767000000005</v>
      </c>
      <c r="K272" s="105"/>
      <c r="N272" s="106"/>
    </row>
    <row r="273" spans="1:16" ht="15" customHeight="1" x14ac:dyDescent="0.25">
      <c r="D273" s="102" t="s">
        <v>2273</v>
      </c>
      <c r="E273" s="102" t="s">
        <v>3204</v>
      </c>
      <c r="F273" s="102" t="s">
        <v>3058</v>
      </c>
      <c r="G273" s="103">
        <v>93625</v>
      </c>
      <c r="H273" s="104">
        <v>4295.1628019999998</v>
      </c>
      <c r="I273" s="104">
        <v>4289.8</v>
      </c>
      <c r="J273" s="104">
        <v>716.55659687499997</v>
      </c>
      <c r="K273" s="105"/>
      <c r="N273" s="106"/>
    </row>
    <row r="274" spans="1:16" ht="15" customHeight="1" x14ac:dyDescent="0.25">
      <c r="D274" s="102" t="s">
        <v>2273</v>
      </c>
      <c r="E274" s="102" t="s">
        <v>3208</v>
      </c>
      <c r="F274" s="102" t="s">
        <v>3058</v>
      </c>
      <c r="G274" s="103">
        <v>11600</v>
      </c>
      <c r="H274" s="104">
        <v>7780.6043019999997</v>
      </c>
      <c r="I274" s="104">
        <v>7626.65</v>
      </c>
      <c r="J274" s="104">
        <v>456.70093200000002</v>
      </c>
      <c r="K274" s="105"/>
      <c r="N274" s="106"/>
    </row>
    <row r="275" spans="1:16" ht="15" customHeight="1" x14ac:dyDescent="0.25">
      <c r="D275" s="102" t="s">
        <v>2273</v>
      </c>
      <c r="E275" s="102" t="s">
        <v>3209</v>
      </c>
      <c r="F275" s="102" t="s">
        <v>3058</v>
      </c>
      <c r="G275" s="103">
        <v>8050</v>
      </c>
      <c r="H275" s="104">
        <v>2857.3195999999998</v>
      </c>
      <c r="I275" s="104">
        <v>2864.6</v>
      </c>
      <c r="J275" s="104">
        <v>42.185240125</v>
      </c>
      <c r="K275" s="105"/>
      <c r="N275" s="106"/>
    </row>
    <row r="276" spans="1:16" ht="15" customHeight="1" x14ac:dyDescent="0.25">
      <c r="D276" s="102" t="s">
        <v>2273</v>
      </c>
      <c r="E276" s="102" t="s">
        <v>3212</v>
      </c>
      <c r="F276" s="102" t="s">
        <v>3058</v>
      </c>
      <c r="G276" s="103">
        <v>19500</v>
      </c>
      <c r="H276" s="104">
        <v>609.45000000000005</v>
      </c>
      <c r="I276" s="104">
        <v>617.54999999999995</v>
      </c>
      <c r="J276" s="104">
        <v>22.657830000000001</v>
      </c>
      <c r="K276" s="105"/>
      <c r="N276" s="106"/>
    </row>
    <row r="277" spans="1:16" ht="15" customHeight="1" x14ac:dyDescent="0.25">
      <c r="D277" s="102" t="s">
        <v>2273</v>
      </c>
      <c r="E277" s="102" t="s">
        <v>3217</v>
      </c>
      <c r="F277" s="102" t="s">
        <v>3058</v>
      </c>
      <c r="G277" s="103">
        <v>89250</v>
      </c>
      <c r="H277" s="104">
        <v>283.83679999999998</v>
      </c>
      <c r="I277" s="104">
        <v>281</v>
      </c>
      <c r="J277" s="104">
        <v>74.295046874999997</v>
      </c>
      <c r="K277" s="105"/>
      <c r="N277" s="106"/>
    </row>
    <row r="278" spans="1:16" ht="15" customHeight="1" x14ac:dyDescent="0.25">
      <c r="D278" s="102" t="s">
        <v>2273</v>
      </c>
      <c r="E278" s="102" t="s">
        <v>3218</v>
      </c>
      <c r="F278" s="102" t="s">
        <v>3058</v>
      </c>
      <c r="G278" s="103">
        <v>82500</v>
      </c>
      <c r="H278" s="104">
        <v>373.09699999999998</v>
      </c>
      <c r="I278" s="104">
        <v>366.3</v>
      </c>
      <c r="J278" s="104">
        <v>66.408993749999993</v>
      </c>
      <c r="K278" s="105"/>
      <c r="N278" s="106"/>
    </row>
    <row r="279" spans="1:16" ht="15" customHeight="1" x14ac:dyDescent="0.25">
      <c r="D279" s="102" t="s">
        <v>2273</v>
      </c>
      <c r="E279" s="102" t="s">
        <v>3221</v>
      </c>
      <c r="F279" s="102" t="s">
        <v>3058</v>
      </c>
      <c r="G279" s="103">
        <v>140400</v>
      </c>
      <c r="H279" s="104">
        <v>334.02870000000001</v>
      </c>
      <c r="I279" s="104">
        <v>352.25</v>
      </c>
      <c r="J279" s="104">
        <v>134.17326</v>
      </c>
      <c r="K279" s="105"/>
      <c r="N279" s="106"/>
    </row>
    <row r="280" spans="1:16" ht="15" customHeight="1" x14ac:dyDescent="0.25">
      <c r="D280" s="102" t="s">
        <v>2273</v>
      </c>
      <c r="E280" s="102" t="s">
        <v>3223</v>
      </c>
      <c r="F280" s="102" t="s">
        <v>3058</v>
      </c>
      <c r="G280" s="103">
        <v>73500</v>
      </c>
      <c r="H280" s="104">
        <v>3103.983084</v>
      </c>
      <c r="I280" s="104">
        <v>3155.1</v>
      </c>
      <c r="J280" s="104">
        <v>683.1564075</v>
      </c>
      <c r="K280" s="105"/>
      <c r="N280" s="106"/>
    </row>
    <row r="281" spans="1:16" ht="15" customHeight="1" x14ac:dyDescent="0.25">
      <c r="D281" s="102" t="s">
        <v>2273</v>
      </c>
      <c r="E281" s="102" t="s">
        <v>2243</v>
      </c>
      <c r="F281" s="102" t="s">
        <v>3058</v>
      </c>
      <c r="G281" s="103">
        <v>7710</v>
      </c>
      <c r="H281" s="104">
        <v>88916.179000000004</v>
      </c>
      <c r="I281" s="104">
        <v>90981</v>
      </c>
      <c r="J281" s="109">
        <v>0</v>
      </c>
      <c r="K281" s="105"/>
      <c r="N281" s="106"/>
    </row>
    <row r="282" spans="1:16" ht="15" customHeight="1" x14ac:dyDescent="0.25">
      <c r="D282" s="102" t="s">
        <v>2273</v>
      </c>
      <c r="E282" s="102" t="s">
        <v>2244</v>
      </c>
      <c r="F282" s="102" t="s">
        <v>3058</v>
      </c>
      <c r="G282" s="103">
        <v>5250</v>
      </c>
      <c r="H282" s="104">
        <v>85365.460900000005</v>
      </c>
      <c r="I282" s="104">
        <v>90903</v>
      </c>
      <c r="J282" s="109">
        <v>0</v>
      </c>
      <c r="K282" s="105"/>
      <c r="N282" s="106"/>
    </row>
    <row r="283" spans="1:16" ht="15" customHeight="1" x14ac:dyDescent="0.25">
      <c r="D283" s="102" t="s">
        <v>2273</v>
      </c>
      <c r="E283" s="102" t="s">
        <v>2245</v>
      </c>
      <c r="F283" s="102" t="s">
        <v>3058</v>
      </c>
      <c r="G283" s="103">
        <v>3500</v>
      </c>
      <c r="H283" s="104">
        <v>75992.628600000011</v>
      </c>
      <c r="I283" s="104">
        <v>75663</v>
      </c>
      <c r="J283" s="109">
        <v>0</v>
      </c>
      <c r="K283" s="105"/>
      <c r="N283" s="106"/>
    </row>
    <row r="284" spans="1:16" ht="15" customHeight="1" x14ac:dyDescent="0.25">
      <c r="H284" s="107"/>
      <c r="I284" s="107"/>
      <c r="J284" s="107"/>
      <c r="K284" s="105"/>
      <c r="N284" s="106"/>
      <c r="O284" s="108"/>
      <c r="P284" s="110"/>
    </row>
    <row r="285" spans="1:16" ht="15" customHeight="1" x14ac:dyDescent="0.25">
      <c r="D285" s="98" t="s">
        <v>3224</v>
      </c>
      <c r="N285" s="108"/>
    </row>
    <row r="286" spans="1:16" ht="15" customHeight="1" x14ac:dyDescent="0.25">
      <c r="D286" s="99" t="s">
        <v>3051</v>
      </c>
      <c r="E286" s="99" t="s">
        <v>3225</v>
      </c>
    </row>
    <row r="287" spans="1:16" ht="15" customHeight="1" x14ac:dyDescent="0.25">
      <c r="A287" s="96" t="s">
        <v>3226</v>
      </c>
      <c r="D287" s="102" t="s">
        <v>1765</v>
      </c>
      <c r="E287" s="111">
        <v>0.73957786659536318</v>
      </c>
      <c r="G287" s="112"/>
      <c r="N287" s="108"/>
    </row>
    <row r="288" spans="1:16" ht="15" customHeight="1" x14ac:dyDescent="0.25">
      <c r="A288" s="96" t="s">
        <v>3227</v>
      </c>
      <c r="D288" s="102" t="s">
        <v>1863</v>
      </c>
      <c r="E288" s="111">
        <v>1.0889371540204289E-2</v>
      </c>
      <c r="G288" s="112"/>
      <c r="N288" s="108"/>
    </row>
    <row r="289" spans="1:14" ht="15" customHeight="1" x14ac:dyDescent="0.25">
      <c r="A289" s="75" t="s">
        <v>3228</v>
      </c>
      <c r="D289" s="102" t="s">
        <v>2101</v>
      </c>
      <c r="E289" s="111">
        <v>0.41449016511734299</v>
      </c>
      <c r="G289" s="112"/>
      <c r="N289" s="108"/>
    </row>
    <row r="290" spans="1:14" ht="15" customHeight="1" x14ac:dyDescent="0.25">
      <c r="A290" t="s">
        <v>3229</v>
      </c>
      <c r="D290" s="102" t="s">
        <v>2273</v>
      </c>
      <c r="E290" s="111">
        <v>0.42573321532162728</v>
      </c>
      <c r="G290" s="112"/>
      <c r="N290" s="108"/>
    </row>
    <row r="292" spans="1:14" ht="15" customHeight="1" x14ac:dyDescent="0.25">
      <c r="C292" s="97" t="s">
        <v>3230</v>
      </c>
      <c r="D292" s="98" t="s">
        <v>3231</v>
      </c>
    </row>
    <row r="293" spans="1:14" ht="25.5" customHeight="1" x14ac:dyDescent="0.25">
      <c r="D293" s="99" t="s">
        <v>3051</v>
      </c>
      <c r="E293" s="99" t="s">
        <v>3232</v>
      </c>
      <c r="F293" s="113" t="s">
        <v>3233</v>
      </c>
      <c r="G293" s="113" t="s">
        <v>3234</v>
      </c>
      <c r="H293" s="113" t="s">
        <v>3235</v>
      </c>
      <c r="I293" s="113" t="s">
        <v>3236</v>
      </c>
    </row>
    <row r="294" spans="1:14" ht="15" customHeight="1" x14ac:dyDescent="0.25">
      <c r="D294" s="102" t="s">
        <v>1765</v>
      </c>
      <c r="E294" s="103">
        <v>833339</v>
      </c>
      <c r="F294" s="103">
        <v>748634</v>
      </c>
      <c r="G294" s="114">
        <v>656018023784.37231</v>
      </c>
      <c r="H294" s="114">
        <v>573571036575.8606</v>
      </c>
      <c r="I294" s="114">
        <v>-12840290976.01515</v>
      </c>
      <c r="J294" s="115"/>
    </row>
    <row r="295" spans="1:14" ht="15" customHeight="1" x14ac:dyDescent="0.25">
      <c r="D295" s="102" t="s">
        <v>1863</v>
      </c>
      <c r="E295" s="103">
        <v>32689</v>
      </c>
      <c r="F295" s="103">
        <v>29060</v>
      </c>
      <c r="G295" s="114">
        <v>26191247440.66568</v>
      </c>
      <c r="H295" s="114">
        <v>23052167462.379501</v>
      </c>
      <c r="I295" s="114">
        <v>-233674683.41000021</v>
      </c>
    </row>
    <row r="296" spans="1:14" ht="15" customHeight="1" x14ac:dyDescent="0.25">
      <c r="D296" s="102" t="s">
        <v>2101</v>
      </c>
      <c r="E296" s="103">
        <v>14773</v>
      </c>
      <c r="F296" s="103">
        <v>12623</v>
      </c>
      <c r="G296" s="114">
        <v>11039291969.7558</v>
      </c>
      <c r="H296" s="114">
        <v>9010721420.1640015</v>
      </c>
      <c r="I296" s="114">
        <v>-192880199.38999999</v>
      </c>
    </row>
    <row r="297" spans="1:14" ht="15" customHeight="1" x14ac:dyDescent="0.25">
      <c r="D297" s="102" t="s">
        <v>2375</v>
      </c>
      <c r="E297" s="103">
        <v>743</v>
      </c>
      <c r="F297" s="103">
        <v>735</v>
      </c>
      <c r="G297" s="114">
        <v>690127641.10500002</v>
      </c>
      <c r="H297" s="114">
        <v>733399177.97500002</v>
      </c>
      <c r="I297" s="114">
        <v>15399999.939999999</v>
      </c>
    </row>
    <row r="298" spans="1:14" ht="15" customHeight="1" x14ac:dyDescent="0.25">
      <c r="D298" s="102" t="s">
        <v>2273</v>
      </c>
      <c r="E298" s="103">
        <v>45238</v>
      </c>
      <c r="F298" s="103">
        <v>40571</v>
      </c>
      <c r="G298" s="114">
        <v>27794761440.646999</v>
      </c>
      <c r="H298" s="114">
        <v>23658179907.990002</v>
      </c>
      <c r="I298" s="114">
        <v>-563576035.78999901</v>
      </c>
      <c r="J298" s="115"/>
    </row>
    <row r="299" spans="1:14" ht="15" customHeight="1" x14ac:dyDescent="0.25">
      <c r="E299" s="116"/>
      <c r="F299" s="117"/>
      <c r="G299" s="118"/>
      <c r="H299" s="118"/>
      <c r="I299" s="118"/>
    </row>
    <row r="300" spans="1:14" ht="15" customHeight="1" x14ac:dyDescent="0.25">
      <c r="C300" s="97" t="s">
        <v>3237</v>
      </c>
      <c r="D300" s="98" t="s">
        <v>3238</v>
      </c>
    </row>
    <row r="301" spans="1:14" ht="25.5" customHeight="1" x14ac:dyDescent="0.25">
      <c r="D301" s="99" t="s">
        <v>3051</v>
      </c>
      <c r="E301" s="99" t="s">
        <v>3052</v>
      </c>
      <c r="F301" s="99" t="s">
        <v>3053</v>
      </c>
      <c r="G301" s="99" t="s">
        <v>122</v>
      </c>
      <c r="H301" s="99" t="s">
        <v>3054</v>
      </c>
      <c r="I301" s="99" t="s">
        <v>3055</v>
      </c>
      <c r="J301" s="99" t="s">
        <v>3056</v>
      </c>
      <c r="K301" s="113" t="s">
        <v>3239</v>
      </c>
    </row>
    <row r="302" spans="1:14" ht="12.75" customHeight="1" x14ac:dyDescent="0.25">
      <c r="D302" s="102" t="s">
        <v>1863</v>
      </c>
      <c r="E302" s="102" t="s">
        <v>3126</v>
      </c>
      <c r="F302" s="102" t="s">
        <v>3240</v>
      </c>
      <c r="G302" s="103">
        <v>658000</v>
      </c>
      <c r="H302" s="119">
        <v>1331.8059000000001</v>
      </c>
      <c r="I302" s="119">
        <v>1283.2</v>
      </c>
      <c r="J302" s="120">
        <v>1535.1452549999999</v>
      </c>
      <c r="K302" s="111">
        <v>6.6536773509738838E-3</v>
      </c>
    </row>
    <row r="303" spans="1:14" ht="12.75" customHeight="1" x14ac:dyDescent="0.25">
      <c r="D303" s="102" t="s">
        <v>1863</v>
      </c>
      <c r="E303" s="102" t="s">
        <v>3241</v>
      </c>
      <c r="F303" s="102" t="s">
        <v>3058</v>
      </c>
      <c r="G303" s="103">
        <v>300000</v>
      </c>
      <c r="H303" s="119">
        <v>26148.852924999999</v>
      </c>
      <c r="I303" s="119">
        <v>25990.15</v>
      </c>
      <c r="J303" s="120">
        <v>8896.9590000000007</v>
      </c>
      <c r="K303" s="111">
        <v>6.1442875667290932E-2</v>
      </c>
    </row>
    <row r="304" spans="1:14" ht="12.75" customHeight="1" x14ac:dyDescent="0.25">
      <c r="D304" s="102" t="s">
        <v>2101</v>
      </c>
      <c r="E304" s="102" t="s">
        <v>3174</v>
      </c>
      <c r="F304" s="102" t="s">
        <v>3240</v>
      </c>
      <c r="G304" s="103">
        <v>180</v>
      </c>
      <c r="H304" s="119">
        <v>43183.133277999987</v>
      </c>
      <c r="I304" s="119">
        <v>43262</v>
      </c>
      <c r="J304" s="120">
        <v>13.511089350000001</v>
      </c>
      <c r="K304" s="111">
        <v>1.5308907955340709E-3</v>
      </c>
    </row>
    <row r="305" spans="1:12" ht="12.75" customHeight="1" x14ac:dyDescent="0.25">
      <c r="D305" s="102" t="s">
        <v>2101</v>
      </c>
      <c r="E305" s="102" t="s">
        <v>3242</v>
      </c>
      <c r="F305" s="102" t="s">
        <v>3058</v>
      </c>
      <c r="G305" s="103">
        <v>2062500</v>
      </c>
      <c r="H305" s="119">
        <v>72.704099999999997</v>
      </c>
      <c r="I305" s="119">
        <v>73.77</v>
      </c>
      <c r="J305" s="120">
        <v>335.79149999999998</v>
      </c>
      <c r="K305" s="111">
        <v>2.991154558879695E-2</v>
      </c>
    </row>
    <row r="306" spans="1:12" ht="12.75" customHeight="1" x14ac:dyDescent="0.25">
      <c r="D306" s="102" t="s">
        <v>1921</v>
      </c>
      <c r="E306" s="102" t="s">
        <v>3243</v>
      </c>
      <c r="F306" s="102" t="s">
        <v>3240</v>
      </c>
      <c r="G306" s="103">
        <v>2000</v>
      </c>
      <c r="H306" s="119">
        <v>36549.5988</v>
      </c>
      <c r="I306" s="119">
        <v>37824.25</v>
      </c>
      <c r="J306" s="120">
        <v>135.42110500000001</v>
      </c>
      <c r="K306" s="111">
        <v>6.7387943133909211E-3</v>
      </c>
    </row>
    <row r="307" spans="1:12" ht="12.75" customHeight="1" x14ac:dyDescent="0.25">
      <c r="D307" s="102" t="s">
        <v>1921</v>
      </c>
      <c r="E307" s="102" t="s">
        <v>3099</v>
      </c>
      <c r="F307" s="102" t="s">
        <v>3240</v>
      </c>
      <c r="G307" s="103">
        <v>14400</v>
      </c>
      <c r="H307" s="119">
        <v>5318.0924000000005</v>
      </c>
      <c r="I307" s="119">
        <v>5472.65</v>
      </c>
      <c r="J307" s="120">
        <v>140.36522400000001</v>
      </c>
      <c r="K307" s="111">
        <v>7.0200797486820636E-3</v>
      </c>
    </row>
    <row r="308" spans="1:12" ht="15" customHeight="1" x14ac:dyDescent="0.25">
      <c r="A308" s="75" t="s">
        <v>3244</v>
      </c>
      <c r="D308" s="102" t="s">
        <v>2361</v>
      </c>
      <c r="E308" s="102" t="s">
        <v>3241</v>
      </c>
      <c r="F308" s="102" t="s">
        <v>3240</v>
      </c>
      <c r="G308" s="103">
        <v>7950</v>
      </c>
      <c r="H308" s="120">
        <v>26001.8344</v>
      </c>
      <c r="I308" s="120">
        <v>25990.15</v>
      </c>
      <c r="J308" s="104">
        <v>237.44288850000001</v>
      </c>
      <c r="K308" s="111">
        <v>2.0861464440293881E-2</v>
      </c>
      <c r="L308" s="107"/>
    </row>
    <row r="309" spans="1:12" ht="15" customHeight="1" x14ac:dyDescent="0.2">
      <c r="D309" s="121"/>
    </row>
    <row r="310" spans="1:12" ht="15" customHeight="1" x14ac:dyDescent="0.25">
      <c r="C310" s="97" t="s">
        <v>3245</v>
      </c>
      <c r="D310" s="98" t="s">
        <v>3246</v>
      </c>
    </row>
    <row r="311" spans="1:12" ht="25.5" customHeight="1" x14ac:dyDescent="0.25">
      <c r="D311" s="99" t="s">
        <v>3051</v>
      </c>
      <c r="E311" s="99" t="s">
        <v>3232</v>
      </c>
      <c r="F311" s="113" t="s">
        <v>3233</v>
      </c>
      <c r="G311" s="113" t="s">
        <v>3234</v>
      </c>
      <c r="H311" s="113" t="s">
        <v>3235</v>
      </c>
      <c r="I311" s="113" t="s">
        <v>3236</v>
      </c>
    </row>
    <row r="312" spans="1:12" ht="15" customHeight="1" x14ac:dyDescent="0.25">
      <c r="D312" s="102" t="s">
        <v>1863</v>
      </c>
      <c r="E312" s="114">
        <v>66316</v>
      </c>
      <c r="F312" s="114">
        <v>64560</v>
      </c>
      <c r="G312" s="114">
        <v>43972260483.939003</v>
      </c>
      <c r="H312" s="114">
        <v>40026220209.589996</v>
      </c>
      <c r="I312" s="114">
        <v>-702787422.23999977</v>
      </c>
      <c r="J312" s="115"/>
    </row>
    <row r="313" spans="1:12" ht="15" customHeight="1" x14ac:dyDescent="0.25">
      <c r="D313" s="102" t="s">
        <v>1921</v>
      </c>
      <c r="E313" s="114">
        <v>2096</v>
      </c>
      <c r="F313" s="114">
        <v>2306</v>
      </c>
      <c r="G313" s="114">
        <v>1521052545.3900001</v>
      </c>
      <c r="H313" s="114">
        <v>1783884603.075</v>
      </c>
      <c r="I313" s="114">
        <v>27412140.66</v>
      </c>
    </row>
    <row r="314" spans="1:12" ht="15" customHeight="1" x14ac:dyDescent="0.25">
      <c r="D314" s="102" t="s">
        <v>2101</v>
      </c>
      <c r="E314" s="114">
        <v>0</v>
      </c>
      <c r="F314" s="114">
        <v>303</v>
      </c>
      <c r="G314" s="114">
        <v>0</v>
      </c>
      <c r="H314" s="114">
        <v>249757293.75400001</v>
      </c>
      <c r="I314" s="114">
        <v>300195.62</v>
      </c>
    </row>
    <row r="315" spans="1:12" ht="15" customHeight="1" x14ac:dyDescent="0.25">
      <c r="D315" s="102" t="s">
        <v>2361</v>
      </c>
      <c r="E315" s="114">
        <v>1590</v>
      </c>
      <c r="F315" s="114">
        <v>946676390.03999996</v>
      </c>
      <c r="G315" s="114">
        <v>1749</v>
      </c>
      <c r="H315" s="114">
        <v>1147870658.085</v>
      </c>
      <c r="I315" s="114">
        <v>23797332.859999999</v>
      </c>
    </row>
    <row r="316" spans="1:12" ht="15" customHeight="1" x14ac:dyDescent="0.25">
      <c r="D316" s="102" t="s">
        <v>2375</v>
      </c>
      <c r="E316" s="114">
        <v>563</v>
      </c>
      <c r="F316" s="114">
        <v>497057050.81599998</v>
      </c>
      <c r="G316" s="114">
        <v>571</v>
      </c>
      <c r="H316" s="114">
        <v>474076713.45249999</v>
      </c>
      <c r="I316" s="114">
        <v>4554366.9899999984</v>
      </c>
    </row>
    <row r="318" spans="1:12" ht="15" customHeight="1" x14ac:dyDescent="0.25">
      <c r="C318" s="97" t="s">
        <v>3247</v>
      </c>
      <c r="D318" s="98" t="s">
        <v>3248</v>
      </c>
    </row>
    <row r="320" spans="1:12" ht="15" customHeight="1" x14ac:dyDescent="0.25">
      <c r="C320" s="97" t="s">
        <v>3249</v>
      </c>
      <c r="D320" s="98" t="s">
        <v>3250</v>
      </c>
    </row>
    <row r="322" spans="3:9" ht="15" customHeight="1" x14ac:dyDescent="0.25">
      <c r="C322" s="97" t="s">
        <v>3251</v>
      </c>
      <c r="D322" s="98" t="s">
        <v>3252</v>
      </c>
    </row>
    <row r="324" spans="3:9" ht="15" customHeight="1" x14ac:dyDescent="0.25">
      <c r="C324" s="97" t="s">
        <v>3253</v>
      </c>
      <c r="D324" s="98" t="s">
        <v>3254</v>
      </c>
    </row>
    <row r="325" spans="3:9" ht="25.5" customHeight="1" x14ac:dyDescent="0.25">
      <c r="D325" s="99" t="s">
        <v>3051</v>
      </c>
      <c r="E325" s="99" t="s">
        <v>3052</v>
      </c>
      <c r="F325" s="99" t="s">
        <v>3255</v>
      </c>
      <c r="G325" s="113" t="s">
        <v>3256</v>
      </c>
      <c r="H325" s="113" t="s">
        <v>3257</v>
      </c>
      <c r="I325" s="113" t="s">
        <v>3258</v>
      </c>
    </row>
    <row r="326" spans="3:9" ht="12.75" customHeight="1" x14ac:dyDescent="0.25">
      <c r="D326" s="102" t="s">
        <v>1863</v>
      </c>
      <c r="E326" s="102" t="s">
        <v>1242</v>
      </c>
      <c r="F326" s="102" t="s">
        <v>3259</v>
      </c>
      <c r="G326" s="122">
        <v>1000</v>
      </c>
      <c r="H326" s="122">
        <v>4470000</v>
      </c>
      <c r="I326" s="122">
        <v>2894195</v>
      </c>
    </row>
    <row r="327" spans="3:9" ht="12.75" customHeight="1" x14ac:dyDescent="0.25">
      <c r="D327" s="102" t="s">
        <v>1863</v>
      </c>
      <c r="E327" s="102" t="s">
        <v>1383</v>
      </c>
      <c r="F327" s="102" t="s">
        <v>3259</v>
      </c>
      <c r="G327" s="122">
        <v>800</v>
      </c>
      <c r="H327" s="122">
        <v>6727356.0000000009</v>
      </c>
      <c r="I327" s="122">
        <v>4986891</v>
      </c>
    </row>
    <row r="328" spans="3:9" ht="12.75" customHeight="1" x14ac:dyDescent="0.25">
      <c r="D328" s="102" t="s">
        <v>1863</v>
      </c>
      <c r="E328" s="102" t="s">
        <v>1181</v>
      </c>
      <c r="F328" s="102" t="s">
        <v>3259</v>
      </c>
      <c r="G328" s="122">
        <v>1300</v>
      </c>
      <c r="H328" s="122">
        <v>5338242.8499999996</v>
      </c>
      <c r="I328" s="122">
        <v>2635657.15</v>
      </c>
    </row>
    <row r="329" spans="3:9" ht="12.75" customHeight="1" x14ac:dyDescent="0.25">
      <c r="D329" s="102" t="s">
        <v>1863</v>
      </c>
      <c r="E329" s="102" t="s">
        <v>1263</v>
      </c>
      <c r="F329" s="102" t="s">
        <v>3259</v>
      </c>
      <c r="G329" s="122">
        <v>600</v>
      </c>
      <c r="H329" s="122">
        <v>3424179</v>
      </c>
      <c r="I329" s="122">
        <v>2029872</v>
      </c>
    </row>
    <row r="330" spans="3:9" ht="12.75" customHeight="1" x14ac:dyDescent="0.25">
      <c r="D330" s="102" t="s">
        <v>1863</v>
      </c>
      <c r="E330" s="102" t="s">
        <v>3260</v>
      </c>
      <c r="F330" s="102" t="s">
        <v>3261</v>
      </c>
      <c r="G330" s="122">
        <v>201400</v>
      </c>
      <c r="H330" s="122">
        <v>4222291795.0250001</v>
      </c>
      <c r="I330" s="122">
        <v>-1947718269.76</v>
      </c>
    </row>
    <row r="331" spans="3:9" ht="12.75" customHeight="1" x14ac:dyDescent="0.25">
      <c r="D331" s="102" t="s">
        <v>1863</v>
      </c>
      <c r="E331" s="102" t="s">
        <v>1201</v>
      </c>
      <c r="F331" s="102" t="s">
        <v>3259</v>
      </c>
      <c r="G331" s="122">
        <v>1000</v>
      </c>
      <c r="H331" s="122">
        <v>4744950</v>
      </c>
      <c r="I331" s="122">
        <v>3381406</v>
      </c>
    </row>
    <row r="332" spans="3:9" ht="12.75" customHeight="1" x14ac:dyDescent="0.25">
      <c r="D332" s="102" t="s">
        <v>1863</v>
      </c>
      <c r="E332" s="102" t="s">
        <v>1460</v>
      </c>
      <c r="F332" s="102" t="s">
        <v>3259</v>
      </c>
      <c r="G332" s="122">
        <v>250</v>
      </c>
      <c r="H332" s="122">
        <v>3440160</v>
      </c>
      <c r="I332" s="122">
        <v>2445569</v>
      </c>
    </row>
    <row r="333" spans="3:9" ht="12.75" customHeight="1" x14ac:dyDescent="0.25">
      <c r="D333" s="102" t="s">
        <v>1863</v>
      </c>
      <c r="E333" s="102" t="s">
        <v>1206</v>
      </c>
      <c r="F333" s="102" t="s">
        <v>3259</v>
      </c>
      <c r="G333" s="122">
        <v>1200</v>
      </c>
      <c r="H333" s="122">
        <v>6394629.8250000011</v>
      </c>
      <c r="I333" s="122">
        <v>4357755.17</v>
      </c>
    </row>
    <row r="334" spans="3:9" ht="15" customHeight="1" x14ac:dyDescent="0.25">
      <c r="G334" s="115"/>
      <c r="H334" s="115"/>
      <c r="I334" s="115"/>
    </row>
    <row r="335" spans="3:9" ht="15" customHeight="1" x14ac:dyDescent="0.25">
      <c r="D335" s="96" t="s">
        <v>3262</v>
      </c>
    </row>
    <row r="337" spans="3:12" ht="15" customHeight="1" x14ac:dyDescent="0.25">
      <c r="C337" s="97" t="s">
        <v>3263</v>
      </c>
      <c r="D337" s="98" t="s">
        <v>3264</v>
      </c>
    </row>
    <row r="339" spans="3:12" ht="15" customHeight="1" x14ac:dyDescent="0.25">
      <c r="D339" s="96" t="s">
        <v>3265</v>
      </c>
    </row>
    <row r="341" spans="3:12" ht="15" customHeight="1" x14ac:dyDescent="0.25">
      <c r="C341" s="97" t="s">
        <v>3266</v>
      </c>
      <c r="D341" s="98" t="s">
        <v>3267</v>
      </c>
    </row>
    <row r="342" spans="3:12" ht="15" customHeight="1" x14ac:dyDescent="0.25">
      <c r="L342" s="96" t="s">
        <v>3268</v>
      </c>
    </row>
  </sheetData>
  <mergeCells count="1">
    <mergeCell ref="J73:J74"/>
  </mergeCells>
  <pageMargins left="0.7" right="0.7" top="0.75" bottom="0.75" header="0.3" footer="0.3"/>
  <pageSetup scale="22" orientation="portrait" r:id="rId1"/>
  <headerFooter>
    <oddHeader>&amp;L&amp;"Arial"&amp;1 &amp;K317100PUBLIC#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6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1.1406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36.75" customHeight="1" x14ac:dyDescent="0.25">
      <c r="A3" s="132" t="s">
        <v>591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592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128</v>
      </c>
      <c r="B11" s="18"/>
      <c r="C11" s="18"/>
      <c r="D11" s="7"/>
      <c r="E11" s="8"/>
      <c r="F11" s="9"/>
      <c r="G11" s="56"/>
    </row>
    <row r="12" spans="1:8" x14ac:dyDescent="0.25">
      <c r="A12" s="57" t="s">
        <v>265</v>
      </c>
      <c r="B12" s="18"/>
      <c r="C12" s="18"/>
      <c r="D12" s="7"/>
      <c r="E12" s="8"/>
      <c r="F12" s="9"/>
      <c r="G12" s="56"/>
    </row>
    <row r="13" spans="1:8" x14ac:dyDescent="0.25">
      <c r="A13" s="41" t="s">
        <v>593</v>
      </c>
      <c r="B13" s="18" t="s">
        <v>594</v>
      </c>
      <c r="C13" s="18" t="s">
        <v>271</v>
      </c>
      <c r="D13" s="7">
        <v>154500000</v>
      </c>
      <c r="E13" s="8">
        <v>151630.63</v>
      </c>
      <c r="F13" s="9">
        <v>0.1434</v>
      </c>
      <c r="G13" s="56">
        <v>7.2400000000000006E-2</v>
      </c>
    </row>
    <row r="14" spans="1:8" x14ac:dyDescent="0.25">
      <c r="A14" s="41" t="s">
        <v>595</v>
      </c>
      <c r="B14" s="18" t="s">
        <v>596</v>
      </c>
      <c r="C14" s="18" t="s">
        <v>271</v>
      </c>
      <c r="D14" s="7">
        <v>126000000</v>
      </c>
      <c r="E14" s="8">
        <v>123568.45</v>
      </c>
      <c r="F14" s="9">
        <v>0.1168</v>
      </c>
      <c r="G14" s="56">
        <v>7.2595000000000007E-2</v>
      </c>
    </row>
    <row r="15" spans="1:8" x14ac:dyDescent="0.25">
      <c r="A15" s="41" t="s">
        <v>597</v>
      </c>
      <c r="B15" s="18" t="s">
        <v>598</v>
      </c>
      <c r="C15" s="18" t="s">
        <v>271</v>
      </c>
      <c r="D15" s="7">
        <v>92000000</v>
      </c>
      <c r="E15" s="8">
        <v>90209.68</v>
      </c>
      <c r="F15" s="9">
        <v>8.5300000000000001E-2</v>
      </c>
      <c r="G15" s="56">
        <v>7.0803000000000005E-2</v>
      </c>
    </row>
    <row r="16" spans="1:8" x14ac:dyDescent="0.25">
      <c r="A16" s="41" t="s">
        <v>599</v>
      </c>
      <c r="B16" s="18" t="s">
        <v>600</v>
      </c>
      <c r="C16" s="18" t="s">
        <v>268</v>
      </c>
      <c r="D16" s="7">
        <v>83700000</v>
      </c>
      <c r="E16" s="8">
        <v>84275.1</v>
      </c>
      <c r="F16" s="9">
        <v>7.9699999999999993E-2</v>
      </c>
      <c r="G16" s="56">
        <v>7.3550000000000004E-2</v>
      </c>
    </row>
    <row r="17" spans="1:7" x14ac:dyDescent="0.25">
      <c r="A17" s="41" t="s">
        <v>601</v>
      </c>
      <c r="B17" s="18" t="s">
        <v>602</v>
      </c>
      <c r="C17" s="18" t="s">
        <v>271</v>
      </c>
      <c r="D17" s="7">
        <v>82000000</v>
      </c>
      <c r="E17" s="8">
        <v>80415.92</v>
      </c>
      <c r="F17" s="9">
        <v>7.5999999999999998E-2</v>
      </c>
      <c r="G17" s="56">
        <v>7.2091000000000002E-2</v>
      </c>
    </row>
    <row r="18" spans="1:7" x14ac:dyDescent="0.25">
      <c r="A18" s="41" t="s">
        <v>603</v>
      </c>
      <c r="B18" s="18" t="s">
        <v>604</v>
      </c>
      <c r="C18" s="18" t="s">
        <v>271</v>
      </c>
      <c r="D18" s="7">
        <v>75000000</v>
      </c>
      <c r="E18" s="8">
        <v>73723.05</v>
      </c>
      <c r="F18" s="9">
        <v>6.9699999999999998E-2</v>
      </c>
      <c r="G18" s="56">
        <v>7.1749999999999994E-2</v>
      </c>
    </row>
    <row r="19" spans="1:7" x14ac:dyDescent="0.25">
      <c r="A19" s="41" t="s">
        <v>605</v>
      </c>
      <c r="B19" s="18" t="s">
        <v>606</v>
      </c>
      <c r="C19" s="18" t="s">
        <v>271</v>
      </c>
      <c r="D19" s="7">
        <v>50500000</v>
      </c>
      <c r="E19" s="8">
        <v>52420.57</v>
      </c>
      <c r="F19" s="9">
        <v>4.9599999999999998E-2</v>
      </c>
      <c r="G19" s="56">
        <v>7.1147000000000002E-2</v>
      </c>
    </row>
    <row r="20" spans="1:7" x14ac:dyDescent="0.25">
      <c r="A20" s="41" t="s">
        <v>607</v>
      </c>
      <c r="B20" s="18" t="s">
        <v>608</v>
      </c>
      <c r="C20" s="18" t="s">
        <v>271</v>
      </c>
      <c r="D20" s="7">
        <v>50000000</v>
      </c>
      <c r="E20" s="8">
        <v>48603.8</v>
      </c>
      <c r="F20" s="9">
        <v>4.5999999999999999E-2</v>
      </c>
      <c r="G20" s="56">
        <v>7.3347999999999997E-2</v>
      </c>
    </row>
    <row r="21" spans="1:7" x14ac:dyDescent="0.25">
      <c r="A21" s="41" t="s">
        <v>609</v>
      </c>
      <c r="B21" s="18" t="s">
        <v>610</v>
      </c>
      <c r="C21" s="18" t="s">
        <v>271</v>
      </c>
      <c r="D21" s="7">
        <v>39500000</v>
      </c>
      <c r="E21" s="8">
        <v>41141.07</v>
      </c>
      <c r="F21" s="9">
        <v>3.8899999999999997E-2</v>
      </c>
      <c r="G21" s="56">
        <v>7.0744000000000001E-2</v>
      </c>
    </row>
    <row r="22" spans="1:7" x14ac:dyDescent="0.25">
      <c r="A22" s="41" t="s">
        <v>611</v>
      </c>
      <c r="B22" s="18" t="s">
        <v>612</v>
      </c>
      <c r="C22" s="18" t="s">
        <v>271</v>
      </c>
      <c r="D22" s="7">
        <v>38000000</v>
      </c>
      <c r="E22" s="8">
        <v>37084.58</v>
      </c>
      <c r="F22" s="9">
        <v>3.5099999999999999E-2</v>
      </c>
      <c r="G22" s="56">
        <v>7.2747000000000006E-2</v>
      </c>
    </row>
    <row r="23" spans="1:7" x14ac:dyDescent="0.25">
      <c r="A23" s="41" t="s">
        <v>613</v>
      </c>
      <c r="B23" s="18" t="s">
        <v>614</v>
      </c>
      <c r="C23" s="18" t="s">
        <v>271</v>
      </c>
      <c r="D23" s="7">
        <v>29000000</v>
      </c>
      <c r="E23" s="8">
        <v>28600.639999999999</v>
      </c>
      <c r="F23" s="9">
        <v>2.7E-2</v>
      </c>
      <c r="G23" s="56">
        <v>7.1749999999999994E-2</v>
      </c>
    </row>
    <row r="24" spans="1:7" x14ac:dyDescent="0.25">
      <c r="A24" s="41" t="s">
        <v>615</v>
      </c>
      <c r="B24" s="18" t="s">
        <v>616</v>
      </c>
      <c r="C24" s="18" t="s">
        <v>271</v>
      </c>
      <c r="D24" s="7">
        <v>25000000</v>
      </c>
      <c r="E24" s="8">
        <v>25767.83</v>
      </c>
      <c r="F24" s="9">
        <v>2.4400000000000002E-2</v>
      </c>
      <c r="G24" s="56">
        <v>7.2594000000000006E-2</v>
      </c>
    </row>
    <row r="25" spans="1:7" x14ac:dyDescent="0.25">
      <c r="A25" s="41" t="s">
        <v>617</v>
      </c>
      <c r="B25" s="18" t="s">
        <v>618</v>
      </c>
      <c r="C25" s="18" t="s">
        <v>271</v>
      </c>
      <c r="D25" s="7">
        <v>14000000</v>
      </c>
      <c r="E25" s="8">
        <v>13786.85</v>
      </c>
      <c r="F25" s="9">
        <v>1.2999999999999999E-2</v>
      </c>
      <c r="G25" s="56">
        <v>7.1749999999999994E-2</v>
      </c>
    </row>
    <row r="26" spans="1:7" x14ac:dyDescent="0.25">
      <c r="A26" s="41" t="s">
        <v>619</v>
      </c>
      <c r="B26" s="18" t="s">
        <v>620</v>
      </c>
      <c r="C26" s="18" t="s">
        <v>271</v>
      </c>
      <c r="D26" s="7">
        <v>11000000</v>
      </c>
      <c r="E26" s="8">
        <v>10763.96</v>
      </c>
      <c r="F26" s="9">
        <v>1.0200000000000001E-2</v>
      </c>
      <c r="G26" s="56">
        <v>7.0898000000000003E-2</v>
      </c>
    </row>
    <row r="27" spans="1:7" x14ac:dyDescent="0.25">
      <c r="A27" s="41" t="s">
        <v>621</v>
      </c>
      <c r="B27" s="18" t="s">
        <v>622</v>
      </c>
      <c r="C27" s="18" t="s">
        <v>271</v>
      </c>
      <c r="D27" s="7">
        <v>10000000</v>
      </c>
      <c r="E27" s="8">
        <v>10022.870000000001</v>
      </c>
      <c r="F27" s="9">
        <v>9.4999999999999998E-3</v>
      </c>
      <c r="G27" s="56">
        <v>7.3348999999999998E-2</v>
      </c>
    </row>
    <row r="28" spans="1:7" x14ac:dyDescent="0.25">
      <c r="A28" s="41" t="s">
        <v>623</v>
      </c>
      <c r="B28" s="18" t="s">
        <v>624</v>
      </c>
      <c r="C28" s="18" t="s">
        <v>271</v>
      </c>
      <c r="D28" s="7">
        <v>9000000</v>
      </c>
      <c r="E28" s="8">
        <v>9436.49</v>
      </c>
      <c r="F28" s="9">
        <v>8.8999999999999999E-3</v>
      </c>
      <c r="G28" s="56">
        <v>7.1550000000000002E-2</v>
      </c>
    </row>
    <row r="29" spans="1:7" x14ac:dyDescent="0.25">
      <c r="A29" s="41" t="s">
        <v>625</v>
      </c>
      <c r="B29" s="18" t="s">
        <v>626</v>
      </c>
      <c r="C29" s="18" t="s">
        <v>271</v>
      </c>
      <c r="D29" s="7">
        <v>7200000</v>
      </c>
      <c r="E29" s="8">
        <v>7337.85</v>
      </c>
      <c r="F29" s="9">
        <v>6.8999999999999999E-3</v>
      </c>
      <c r="G29" s="56">
        <v>7.1900000000000006E-2</v>
      </c>
    </row>
    <row r="30" spans="1:7" x14ac:dyDescent="0.25">
      <c r="A30" s="41" t="s">
        <v>627</v>
      </c>
      <c r="B30" s="18" t="s">
        <v>628</v>
      </c>
      <c r="C30" s="18" t="s">
        <v>271</v>
      </c>
      <c r="D30" s="7">
        <v>6000000</v>
      </c>
      <c r="E30" s="8">
        <v>6337.98</v>
      </c>
      <c r="F30" s="9">
        <v>6.0000000000000001E-3</v>
      </c>
      <c r="G30" s="56">
        <v>7.1550000000000002E-2</v>
      </c>
    </row>
    <row r="31" spans="1:7" x14ac:dyDescent="0.25">
      <c r="A31" s="41" t="s">
        <v>629</v>
      </c>
      <c r="B31" s="18" t="s">
        <v>630</v>
      </c>
      <c r="C31" s="18" t="s">
        <v>271</v>
      </c>
      <c r="D31" s="7">
        <v>5500000</v>
      </c>
      <c r="E31" s="8">
        <v>5783.33</v>
      </c>
      <c r="F31" s="9">
        <v>5.4999999999999997E-3</v>
      </c>
      <c r="G31" s="56">
        <v>7.0898000000000003E-2</v>
      </c>
    </row>
    <row r="32" spans="1:7" x14ac:dyDescent="0.25">
      <c r="A32" s="41" t="s">
        <v>631</v>
      </c>
      <c r="B32" s="18" t="s">
        <v>632</v>
      </c>
      <c r="C32" s="18" t="s">
        <v>271</v>
      </c>
      <c r="D32" s="7">
        <v>5000000</v>
      </c>
      <c r="E32" s="8">
        <v>5235.82</v>
      </c>
      <c r="F32" s="9">
        <v>5.0000000000000001E-3</v>
      </c>
      <c r="G32" s="56">
        <v>7.1900000000000006E-2</v>
      </c>
    </row>
    <row r="33" spans="1:7" x14ac:dyDescent="0.25">
      <c r="A33" s="41" t="s">
        <v>633</v>
      </c>
      <c r="B33" s="18" t="s">
        <v>634</v>
      </c>
      <c r="C33" s="18" t="s">
        <v>271</v>
      </c>
      <c r="D33" s="7">
        <v>4500000</v>
      </c>
      <c r="E33" s="8">
        <v>4722.3900000000003</v>
      </c>
      <c r="F33" s="9">
        <v>4.4999999999999997E-3</v>
      </c>
      <c r="G33" s="56">
        <v>7.1550000000000002E-2</v>
      </c>
    </row>
    <row r="34" spans="1:7" x14ac:dyDescent="0.25">
      <c r="A34" s="41" t="s">
        <v>635</v>
      </c>
      <c r="B34" s="18" t="s">
        <v>636</v>
      </c>
      <c r="C34" s="18" t="s">
        <v>271</v>
      </c>
      <c r="D34" s="7">
        <v>3500000</v>
      </c>
      <c r="E34" s="8">
        <v>3520.74</v>
      </c>
      <c r="F34" s="9">
        <v>3.3E-3</v>
      </c>
      <c r="G34" s="56">
        <v>7.3199E-2</v>
      </c>
    </row>
    <row r="35" spans="1:7" x14ac:dyDescent="0.25">
      <c r="A35" s="41" t="s">
        <v>637</v>
      </c>
      <c r="B35" s="18" t="s">
        <v>638</v>
      </c>
      <c r="C35" s="18" t="s">
        <v>268</v>
      </c>
      <c r="D35" s="7">
        <v>1500000</v>
      </c>
      <c r="E35" s="8">
        <v>1574.25</v>
      </c>
      <c r="F35" s="9">
        <v>1.5E-3</v>
      </c>
      <c r="G35" s="56">
        <v>7.2062000000000001E-2</v>
      </c>
    </row>
    <row r="36" spans="1:7" x14ac:dyDescent="0.25">
      <c r="A36" s="41" t="s">
        <v>639</v>
      </c>
      <c r="B36" s="18" t="s">
        <v>640</v>
      </c>
      <c r="C36" s="18" t="s">
        <v>268</v>
      </c>
      <c r="D36" s="7">
        <v>1000000</v>
      </c>
      <c r="E36" s="8">
        <v>1053.1300000000001</v>
      </c>
      <c r="F36" s="9">
        <v>1E-3</v>
      </c>
      <c r="G36" s="56">
        <v>7.2062000000000001E-2</v>
      </c>
    </row>
    <row r="37" spans="1:7" x14ac:dyDescent="0.25">
      <c r="A37" s="41" t="s">
        <v>641</v>
      </c>
      <c r="B37" s="18" t="s">
        <v>642</v>
      </c>
      <c r="C37" s="18" t="s">
        <v>271</v>
      </c>
      <c r="D37" s="7">
        <v>1000000</v>
      </c>
      <c r="E37" s="8">
        <v>1021.51</v>
      </c>
      <c r="F37" s="9">
        <v>1E-3</v>
      </c>
      <c r="G37" s="56">
        <v>7.0898000000000003E-2</v>
      </c>
    </row>
    <row r="38" spans="1:7" x14ac:dyDescent="0.25">
      <c r="A38" s="41" t="s">
        <v>643</v>
      </c>
      <c r="B38" s="18" t="s">
        <v>644</v>
      </c>
      <c r="C38" s="18" t="s">
        <v>271</v>
      </c>
      <c r="D38" s="7">
        <v>1000000</v>
      </c>
      <c r="E38" s="8">
        <v>992.33</v>
      </c>
      <c r="F38" s="9">
        <v>8.9999999999999998E-4</v>
      </c>
      <c r="G38" s="56">
        <v>7.1550000000000002E-2</v>
      </c>
    </row>
    <row r="39" spans="1:7" x14ac:dyDescent="0.25">
      <c r="A39" s="41" t="s">
        <v>645</v>
      </c>
      <c r="B39" s="18" t="s">
        <v>646</v>
      </c>
      <c r="C39" s="18" t="s">
        <v>271</v>
      </c>
      <c r="D39" s="7">
        <v>500000</v>
      </c>
      <c r="E39" s="8">
        <v>505.55</v>
      </c>
      <c r="F39" s="9">
        <v>5.0000000000000001E-4</v>
      </c>
      <c r="G39" s="56">
        <v>7.1724999999999997E-2</v>
      </c>
    </row>
    <row r="40" spans="1:7" x14ac:dyDescent="0.25">
      <c r="A40" s="57" t="s">
        <v>130</v>
      </c>
      <c r="B40" s="19"/>
      <c r="C40" s="19"/>
      <c r="D40" s="10"/>
      <c r="E40" s="21">
        <v>919536.37</v>
      </c>
      <c r="F40" s="22">
        <v>0.86960000000000004</v>
      </c>
      <c r="G40" s="58"/>
    </row>
    <row r="41" spans="1:7" x14ac:dyDescent="0.25">
      <c r="A41" s="41"/>
      <c r="B41" s="18"/>
      <c r="C41" s="18"/>
      <c r="D41" s="7"/>
      <c r="E41" s="8"/>
      <c r="F41" s="9"/>
      <c r="G41" s="56"/>
    </row>
    <row r="42" spans="1:7" x14ac:dyDescent="0.25">
      <c r="A42" s="57" t="s">
        <v>131</v>
      </c>
      <c r="B42" s="18"/>
      <c r="C42" s="18"/>
      <c r="D42" s="7"/>
      <c r="E42" s="8"/>
      <c r="F42" s="9"/>
      <c r="G42" s="56"/>
    </row>
    <row r="43" spans="1:7" x14ac:dyDescent="0.25">
      <c r="A43" s="41" t="s">
        <v>647</v>
      </c>
      <c r="B43" s="18" t="s">
        <v>648</v>
      </c>
      <c r="C43" s="18" t="s">
        <v>134</v>
      </c>
      <c r="D43" s="7">
        <v>96000000</v>
      </c>
      <c r="E43" s="8">
        <v>94981.54</v>
      </c>
      <c r="F43" s="9">
        <v>8.9800000000000005E-2</v>
      </c>
      <c r="G43" s="56">
        <v>6.8371338020000005E-2</v>
      </c>
    </row>
    <row r="44" spans="1:7" x14ac:dyDescent="0.25">
      <c r="A44" s="57" t="s">
        <v>130</v>
      </c>
      <c r="B44" s="19"/>
      <c r="C44" s="19"/>
      <c r="D44" s="10"/>
      <c r="E44" s="21">
        <v>94981.54</v>
      </c>
      <c r="F44" s="22">
        <v>8.9800000000000005E-2</v>
      </c>
      <c r="G44" s="58"/>
    </row>
    <row r="45" spans="1:7" x14ac:dyDescent="0.25">
      <c r="A45" s="41"/>
      <c r="B45" s="18"/>
      <c r="C45" s="18"/>
      <c r="D45" s="7"/>
      <c r="E45" s="8"/>
      <c r="F45" s="9"/>
      <c r="G45" s="56"/>
    </row>
    <row r="46" spans="1:7" x14ac:dyDescent="0.25">
      <c r="A46" s="57" t="s">
        <v>140</v>
      </c>
      <c r="B46" s="18"/>
      <c r="C46" s="18"/>
      <c r="D46" s="7"/>
      <c r="E46" s="8"/>
      <c r="F46" s="9"/>
      <c r="G46" s="56"/>
    </row>
    <row r="47" spans="1:7" x14ac:dyDescent="0.25">
      <c r="A47" s="57" t="s">
        <v>130</v>
      </c>
      <c r="B47" s="18"/>
      <c r="C47" s="18"/>
      <c r="D47" s="7"/>
      <c r="E47" s="23" t="s">
        <v>127</v>
      </c>
      <c r="F47" s="24" t="s">
        <v>127</v>
      </c>
      <c r="G47" s="56"/>
    </row>
    <row r="48" spans="1:7" x14ac:dyDescent="0.25">
      <c r="A48" s="41"/>
      <c r="B48" s="18"/>
      <c r="C48" s="18"/>
      <c r="D48" s="7"/>
      <c r="E48" s="8"/>
      <c r="F48" s="9"/>
      <c r="G48" s="56"/>
    </row>
    <row r="49" spans="1:7" x14ac:dyDescent="0.25">
      <c r="A49" s="57" t="s">
        <v>141</v>
      </c>
      <c r="B49" s="18"/>
      <c r="C49" s="18"/>
      <c r="D49" s="7"/>
      <c r="E49" s="8"/>
      <c r="F49" s="9"/>
      <c r="G49" s="56"/>
    </row>
    <row r="50" spans="1:7" x14ac:dyDescent="0.25">
      <c r="A50" s="57" t="s">
        <v>130</v>
      </c>
      <c r="B50" s="18"/>
      <c r="C50" s="18"/>
      <c r="D50" s="7"/>
      <c r="E50" s="23" t="s">
        <v>127</v>
      </c>
      <c r="F50" s="24" t="s">
        <v>127</v>
      </c>
      <c r="G50" s="56"/>
    </row>
    <row r="51" spans="1:7" x14ac:dyDescent="0.25">
      <c r="A51" s="41"/>
      <c r="B51" s="18"/>
      <c r="C51" s="18"/>
      <c r="D51" s="7"/>
      <c r="E51" s="8"/>
      <c r="F51" s="9"/>
      <c r="G51" s="56"/>
    </row>
    <row r="52" spans="1:7" x14ac:dyDescent="0.25">
      <c r="A52" s="59" t="s">
        <v>142</v>
      </c>
      <c r="B52" s="38"/>
      <c r="C52" s="38"/>
      <c r="D52" s="39"/>
      <c r="E52" s="21">
        <v>1014517.91</v>
      </c>
      <c r="F52" s="22">
        <v>0.95940000000000003</v>
      </c>
      <c r="G52" s="58"/>
    </row>
    <row r="53" spans="1:7" x14ac:dyDescent="0.25">
      <c r="A53" s="41"/>
      <c r="B53" s="18"/>
      <c r="C53" s="18"/>
      <c r="D53" s="7"/>
      <c r="E53" s="8"/>
      <c r="F53" s="9"/>
      <c r="G53" s="56"/>
    </row>
    <row r="54" spans="1:7" x14ac:dyDescent="0.25">
      <c r="A54" s="41"/>
      <c r="B54" s="18"/>
      <c r="C54" s="18"/>
      <c r="D54" s="7"/>
      <c r="E54" s="8"/>
      <c r="F54" s="9"/>
      <c r="G54" s="56"/>
    </row>
    <row r="55" spans="1:7" x14ac:dyDescent="0.25">
      <c r="A55" s="57" t="s">
        <v>216</v>
      </c>
      <c r="B55" s="18"/>
      <c r="C55" s="18"/>
      <c r="D55" s="7"/>
      <c r="E55" s="8"/>
      <c r="F55" s="9"/>
      <c r="G55" s="56"/>
    </row>
    <row r="56" spans="1:7" x14ac:dyDescent="0.25">
      <c r="A56" s="41" t="s">
        <v>217</v>
      </c>
      <c r="B56" s="18"/>
      <c r="C56" s="18"/>
      <c r="D56" s="7"/>
      <c r="E56" s="8">
        <v>306.94</v>
      </c>
      <c r="F56" s="9">
        <v>2.9999999999999997E-4</v>
      </c>
      <c r="G56" s="56">
        <v>6.6513000000000003E-2</v>
      </c>
    </row>
    <row r="57" spans="1:7" x14ac:dyDescent="0.25">
      <c r="A57" s="57" t="s">
        <v>130</v>
      </c>
      <c r="B57" s="19"/>
      <c r="C57" s="19"/>
      <c r="D57" s="10"/>
      <c r="E57" s="21">
        <v>306.94</v>
      </c>
      <c r="F57" s="22">
        <v>2.9999999999999997E-4</v>
      </c>
      <c r="G57" s="58"/>
    </row>
    <row r="58" spans="1:7" x14ac:dyDescent="0.25">
      <c r="A58" s="41"/>
      <c r="B58" s="18"/>
      <c r="C58" s="18"/>
      <c r="D58" s="7"/>
      <c r="E58" s="8"/>
      <c r="F58" s="9"/>
      <c r="G58" s="56"/>
    </row>
    <row r="59" spans="1:7" x14ac:dyDescent="0.25">
      <c r="A59" s="59" t="s">
        <v>142</v>
      </c>
      <c r="B59" s="38"/>
      <c r="C59" s="38"/>
      <c r="D59" s="39"/>
      <c r="E59" s="21">
        <v>306.94</v>
      </c>
      <c r="F59" s="22">
        <v>2.9999999999999997E-4</v>
      </c>
      <c r="G59" s="58"/>
    </row>
    <row r="60" spans="1:7" x14ac:dyDescent="0.25">
      <c r="A60" s="41" t="s">
        <v>218</v>
      </c>
      <c r="B60" s="18"/>
      <c r="C60" s="18"/>
      <c r="D60" s="7"/>
      <c r="E60" s="8">
        <v>42678.911690499997</v>
      </c>
      <c r="F60" s="9">
        <v>4.0356000000000003E-2</v>
      </c>
      <c r="G60" s="56"/>
    </row>
    <row r="61" spans="1:7" x14ac:dyDescent="0.25">
      <c r="A61" s="41" t="s">
        <v>219</v>
      </c>
      <c r="B61" s="18"/>
      <c r="C61" s="18"/>
      <c r="D61" s="7"/>
      <c r="E61" s="8">
        <v>34.448309500000001</v>
      </c>
      <c r="F61" s="13">
        <v>-5.5999999999999999E-5</v>
      </c>
      <c r="G61" s="56">
        <v>6.6513000000000003E-2</v>
      </c>
    </row>
    <row r="62" spans="1:7" x14ac:dyDescent="0.25">
      <c r="A62" s="60" t="s">
        <v>220</v>
      </c>
      <c r="B62" s="20"/>
      <c r="C62" s="20"/>
      <c r="D62" s="14"/>
      <c r="E62" s="15">
        <v>1057538.21</v>
      </c>
      <c r="F62" s="16">
        <v>1</v>
      </c>
      <c r="G62" s="61"/>
    </row>
    <row r="63" spans="1:7" x14ac:dyDescent="0.25">
      <c r="A63" s="42"/>
      <c r="G63" s="48"/>
    </row>
    <row r="64" spans="1:7" x14ac:dyDescent="0.25">
      <c r="A64" s="62" t="s">
        <v>222</v>
      </c>
      <c r="G64" s="48"/>
    </row>
    <row r="65" spans="1:7" x14ac:dyDescent="0.25">
      <c r="A65" s="62"/>
      <c r="G65" s="48"/>
    </row>
    <row r="66" spans="1:7" x14ac:dyDescent="0.25">
      <c r="A66" t="s">
        <v>223</v>
      </c>
      <c r="G66" s="48"/>
    </row>
    <row r="67" spans="1:7" ht="30" customHeight="1" x14ac:dyDescent="0.25">
      <c r="A67" s="75" t="s">
        <v>224</v>
      </c>
      <c r="B67" s="76" t="s">
        <v>649</v>
      </c>
      <c r="G67" s="48"/>
    </row>
    <row r="68" spans="1:7" x14ac:dyDescent="0.25">
      <c r="A68" s="75" t="s">
        <v>226</v>
      </c>
      <c r="B68" s="76" t="s">
        <v>347</v>
      </c>
      <c r="G68" s="48"/>
    </row>
    <row r="69" spans="1:7" x14ac:dyDescent="0.25">
      <c r="A69" s="75"/>
      <c r="B69" s="75"/>
      <c r="G69" s="48"/>
    </row>
    <row r="70" spans="1:7" x14ac:dyDescent="0.25">
      <c r="A70" s="75" t="s">
        <v>228</v>
      </c>
      <c r="B70" s="77">
        <v>7.1806770519834906</v>
      </c>
      <c r="G70" s="48"/>
    </row>
    <row r="71" spans="1:7" x14ac:dyDescent="0.25">
      <c r="A71" s="75"/>
      <c r="B71" s="75"/>
      <c r="G71" s="48"/>
    </row>
    <row r="72" spans="1:7" x14ac:dyDescent="0.25">
      <c r="A72" s="75" t="s">
        <v>229</v>
      </c>
      <c r="B72" s="78">
        <v>5.7731000000000003</v>
      </c>
      <c r="G72" s="48"/>
    </row>
    <row r="73" spans="1:7" x14ac:dyDescent="0.25">
      <c r="A73" s="75" t="s">
        <v>230</v>
      </c>
      <c r="B73" s="78">
        <v>7.4285954952978788</v>
      </c>
      <c r="G73" s="48"/>
    </row>
    <row r="74" spans="1:7" x14ac:dyDescent="0.25">
      <c r="A74" s="75"/>
      <c r="B74" s="75"/>
      <c r="G74" s="48"/>
    </row>
    <row r="75" spans="1:7" x14ac:dyDescent="0.25">
      <c r="A75" s="75" t="s">
        <v>231</v>
      </c>
      <c r="B75" s="79">
        <v>45565</v>
      </c>
      <c r="G75" s="48"/>
    </row>
    <row r="76" spans="1:7" x14ac:dyDescent="0.25">
      <c r="A76" s="42"/>
      <c r="G76" s="48"/>
    </row>
    <row r="77" spans="1:7" x14ac:dyDescent="0.25">
      <c r="A77" s="62" t="s">
        <v>232</v>
      </c>
      <c r="G77" s="48"/>
    </row>
    <row r="78" spans="1:7" x14ac:dyDescent="0.25">
      <c r="A78" s="43" t="s">
        <v>233</v>
      </c>
      <c r="B78" s="3" t="s">
        <v>127</v>
      </c>
      <c r="G78" s="48"/>
    </row>
    <row r="79" spans="1:7" x14ac:dyDescent="0.25">
      <c r="A79" s="42" t="s">
        <v>234</v>
      </c>
      <c r="G79" s="48"/>
    </row>
    <row r="80" spans="1:7" x14ac:dyDescent="0.25">
      <c r="A80" s="42" t="s">
        <v>348</v>
      </c>
      <c r="B80" s="3" t="s">
        <v>236</v>
      </c>
      <c r="C80" s="3" t="s">
        <v>236</v>
      </c>
      <c r="G80" s="48"/>
    </row>
    <row r="81" spans="1:7" x14ac:dyDescent="0.25">
      <c r="A81" s="42"/>
      <c r="B81" s="63">
        <v>45382</v>
      </c>
      <c r="C81" s="63">
        <v>45565</v>
      </c>
      <c r="G81" s="48"/>
    </row>
    <row r="82" spans="1:7" x14ac:dyDescent="0.25">
      <c r="A82" s="42" t="s">
        <v>349</v>
      </c>
      <c r="B82">
        <v>1137.0669</v>
      </c>
      <c r="C82">
        <v>1195.2068999999999</v>
      </c>
      <c r="E82" s="2"/>
      <c r="G82" s="64"/>
    </row>
    <row r="83" spans="1:7" x14ac:dyDescent="0.25">
      <c r="A83" s="42"/>
      <c r="E83" s="2"/>
      <c r="G83" s="64"/>
    </row>
    <row r="84" spans="1:7" x14ac:dyDescent="0.25">
      <c r="A84" s="42" t="s">
        <v>251</v>
      </c>
      <c r="B84" s="3" t="s">
        <v>127</v>
      </c>
      <c r="G84" s="48"/>
    </row>
    <row r="85" spans="1:7" x14ac:dyDescent="0.25">
      <c r="A85" s="42" t="s">
        <v>252</v>
      </c>
      <c r="B85" s="3" t="s">
        <v>127</v>
      </c>
      <c r="G85" s="48"/>
    </row>
    <row r="86" spans="1:7" x14ac:dyDescent="0.25">
      <c r="A86" s="43" t="s">
        <v>253</v>
      </c>
      <c r="B86" s="3" t="s">
        <v>127</v>
      </c>
      <c r="G86" s="48"/>
    </row>
    <row r="87" spans="1:7" x14ac:dyDescent="0.25">
      <c r="A87" s="43" t="s">
        <v>254</v>
      </c>
      <c r="B87" s="3" t="s">
        <v>127</v>
      </c>
      <c r="G87" s="48"/>
    </row>
    <row r="88" spans="1:7" x14ac:dyDescent="0.25">
      <c r="A88" s="42" t="s">
        <v>255</v>
      </c>
      <c r="B88" s="65">
        <f>B73</f>
        <v>7.4285954952978788</v>
      </c>
      <c r="G88" s="48"/>
    </row>
    <row r="89" spans="1:7" ht="30" customHeight="1" x14ac:dyDescent="0.25">
      <c r="A89" s="43" t="s">
        <v>256</v>
      </c>
      <c r="B89" s="3" t="s">
        <v>127</v>
      </c>
      <c r="G89" s="48"/>
    </row>
    <row r="90" spans="1:7" ht="30" customHeight="1" x14ac:dyDescent="0.25">
      <c r="A90" s="43" t="s">
        <v>257</v>
      </c>
      <c r="B90" s="3" t="s">
        <v>127</v>
      </c>
      <c r="G90" s="48"/>
    </row>
    <row r="91" spans="1:7" ht="30" customHeight="1" x14ac:dyDescent="0.25">
      <c r="A91" s="43" t="s">
        <v>258</v>
      </c>
      <c r="B91" s="40">
        <v>451658.08415120002</v>
      </c>
      <c r="G91" s="48"/>
    </row>
    <row r="92" spans="1:7" x14ac:dyDescent="0.25">
      <c r="A92" s="42" t="s">
        <v>259</v>
      </c>
      <c r="B92" s="3" t="s">
        <v>127</v>
      </c>
      <c r="G92" s="48"/>
    </row>
    <row r="93" spans="1:7" ht="15.75" customHeight="1" thickBot="1" x14ac:dyDescent="0.3">
      <c r="A93" s="66" t="s">
        <v>260</v>
      </c>
      <c r="B93" s="67" t="s">
        <v>127</v>
      </c>
      <c r="C93" s="68"/>
      <c r="D93" s="68"/>
      <c r="E93" s="68"/>
      <c r="F93" s="68"/>
      <c r="G93" s="69"/>
    </row>
    <row r="95" spans="1:7" ht="69.95" customHeight="1" x14ac:dyDescent="0.25">
      <c r="A95" s="128" t="s">
        <v>261</v>
      </c>
      <c r="B95" s="128" t="s">
        <v>262</v>
      </c>
      <c r="C95" s="128" t="s">
        <v>5</v>
      </c>
      <c r="D95" s="128" t="s">
        <v>6</v>
      </c>
    </row>
    <row r="96" spans="1:7" ht="69.95" customHeight="1" x14ac:dyDescent="0.25">
      <c r="A96" s="128" t="s">
        <v>649</v>
      </c>
      <c r="B96" s="128"/>
      <c r="C96" s="128" t="s">
        <v>18</v>
      </c>
      <c r="D96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9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73.42578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9" max="9" width="73.42578125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36.75" customHeight="1" x14ac:dyDescent="0.25">
      <c r="A3" s="132" t="s">
        <v>650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19.5" customHeight="1" x14ac:dyDescent="0.25">
      <c r="A4" s="132" t="s">
        <v>651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128</v>
      </c>
      <c r="B11" s="18"/>
      <c r="C11" s="18"/>
      <c r="D11" s="7"/>
      <c r="E11" s="8"/>
      <c r="F11" s="9"/>
      <c r="G11" s="56"/>
    </row>
    <row r="12" spans="1:8" x14ac:dyDescent="0.25">
      <c r="A12" s="57" t="s">
        <v>265</v>
      </c>
      <c r="B12" s="18"/>
      <c r="C12" s="18"/>
      <c r="D12" s="7"/>
      <c r="E12" s="8"/>
      <c r="F12" s="9"/>
      <c r="G12" s="56"/>
    </row>
    <row r="13" spans="1:8" x14ac:dyDescent="0.25">
      <c r="A13" s="41" t="s">
        <v>652</v>
      </c>
      <c r="B13" s="18" t="s">
        <v>653</v>
      </c>
      <c r="C13" s="18" t="s">
        <v>282</v>
      </c>
      <c r="D13" s="7">
        <v>53500000</v>
      </c>
      <c r="E13" s="8">
        <v>54616.65</v>
      </c>
      <c r="F13" s="9">
        <v>9.1399999999999995E-2</v>
      </c>
      <c r="G13" s="56">
        <v>7.1973999999999996E-2</v>
      </c>
    </row>
    <row r="14" spans="1:8" x14ac:dyDescent="0.25">
      <c r="A14" s="41" t="s">
        <v>654</v>
      </c>
      <c r="B14" s="18" t="s">
        <v>655</v>
      </c>
      <c r="C14" s="18" t="s">
        <v>271</v>
      </c>
      <c r="D14" s="7">
        <v>40500000</v>
      </c>
      <c r="E14" s="8">
        <v>41739.42</v>
      </c>
      <c r="F14" s="9">
        <v>6.9800000000000001E-2</v>
      </c>
      <c r="G14" s="56">
        <v>7.0490999999999998E-2</v>
      </c>
    </row>
    <row r="15" spans="1:8" x14ac:dyDescent="0.25">
      <c r="A15" s="41" t="s">
        <v>656</v>
      </c>
      <c r="B15" s="18" t="s">
        <v>657</v>
      </c>
      <c r="C15" s="18" t="s">
        <v>271</v>
      </c>
      <c r="D15" s="7">
        <v>37700000</v>
      </c>
      <c r="E15" s="8">
        <v>38586.67</v>
      </c>
      <c r="F15" s="9">
        <v>6.4500000000000002E-2</v>
      </c>
      <c r="G15" s="56">
        <v>7.1999999999999995E-2</v>
      </c>
    </row>
    <row r="16" spans="1:8" x14ac:dyDescent="0.25">
      <c r="A16" s="41" t="s">
        <v>658</v>
      </c>
      <c r="B16" s="18" t="s">
        <v>659</v>
      </c>
      <c r="C16" s="18" t="s">
        <v>271</v>
      </c>
      <c r="D16" s="7">
        <v>37500000</v>
      </c>
      <c r="E16" s="8">
        <v>38138.51</v>
      </c>
      <c r="F16" s="9">
        <v>6.3799999999999996E-2</v>
      </c>
      <c r="G16" s="56">
        <v>7.2550000000000003E-2</v>
      </c>
    </row>
    <row r="17" spans="1:7" x14ac:dyDescent="0.25">
      <c r="A17" s="41" t="s">
        <v>660</v>
      </c>
      <c r="B17" s="18" t="s">
        <v>661</v>
      </c>
      <c r="C17" s="18" t="s">
        <v>271</v>
      </c>
      <c r="D17" s="7">
        <v>37000000</v>
      </c>
      <c r="E17" s="8">
        <v>37770.639999999999</v>
      </c>
      <c r="F17" s="9">
        <v>6.3200000000000006E-2</v>
      </c>
      <c r="G17" s="56">
        <v>7.1400000000000005E-2</v>
      </c>
    </row>
    <row r="18" spans="1:7" x14ac:dyDescent="0.25">
      <c r="A18" s="41" t="s">
        <v>662</v>
      </c>
      <c r="B18" s="18" t="s">
        <v>663</v>
      </c>
      <c r="C18" s="18" t="s">
        <v>282</v>
      </c>
      <c r="D18" s="7">
        <v>35000000</v>
      </c>
      <c r="E18" s="8">
        <v>35791.21</v>
      </c>
      <c r="F18" s="9">
        <v>5.9900000000000002E-2</v>
      </c>
      <c r="G18" s="56">
        <v>7.1549000000000001E-2</v>
      </c>
    </row>
    <row r="19" spans="1:7" x14ac:dyDescent="0.25">
      <c r="A19" s="41" t="s">
        <v>664</v>
      </c>
      <c r="B19" s="18" t="s">
        <v>665</v>
      </c>
      <c r="C19" s="18" t="s">
        <v>271</v>
      </c>
      <c r="D19" s="7">
        <v>35000000</v>
      </c>
      <c r="E19" s="8">
        <v>35783.410000000003</v>
      </c>
      <c r="F19" s="9">
        <v>5.9900000000000002E-2</v>
      </c>
      <c r="G19" s="56">
        <v>7.0800000000000002E-2</v>
      </c>
    </row>
    <row r="20" spans="1:7" x14ac:dyDescent="0.25">
      <c r="A20" s="41" t="s">
        <v>666</v>
      </c>
      <c r="B20" s="18" t="s">
        <v>667</v>
      </c>
      <c r="C20" s="18" t="s">
        <v>271</v>
      </c>
      <c r="D20" s="7">
        <v>35000000</v>
      </c>
      <c r="E20" s="8">
        <v>35692.65</v>
      </c>
      <c r="F20" s="9">
        <v>5.9700000000000003E-2</v>
      </c>
      <c r="G20" s="56">
        <v>7.1999999999999995E-2</v>
      </c>
    </row>
    <row r="21" spans="1:7" x14ac:dyDescent="0.25">
      <c r="A21" s="41" t="s">
        <v>668</v>
      </c>
      <c r="B21" s="18" t="s">
        <v>669</v>
      </c>
      <c r="C21" s="18" t="s">
        <v>271</v>
      </c>
      <c r="D21" s="7">
        <v>29500000</v>
      </c>
      <c r="E21" s="8">
        <v>30629.5</v>
      </c>
      <c r="F21" s="9">
        <v>5.1200000000000002E-2</v>
      </c>
      <c r="G21" s="56">
        <v>7.1400000000000005E-2</v>
      </c>
    </row>
    <row r="22" spans="1:7" x14ac:dyDescent="0.25">
      <c r="A22" s="41" t="s">
        <v>593</v>
      </c>
      <c r="B22" s="18" t="s">
        <v>594</v>
      </c>
      <c r="C22" s="18" t="s">
        <v>271</v>
      </c>
      <c r="D22" s="7">
        <v>24000000</v>
      </c>
      <c r="E22" s="8">
        <v>23554.27</v>
      </c>
      <c r="F22" s="9">
        <v>3.9399999999999998E-2</v>
      </c>
      <c r="G22" s="56">
        <v>7.2400000000000006E-2</v>
      </c>
    </row>
    <row r="23" spans="1:7" x14ac:dyDescent="0.25">
      <c r="A23" s="41" t="s">
        <v>670</v>
      </c>
      <c r="B23" s="18" t="s">
        <v>671</v>
      </c>
      <c r="C23" s="18" t="s">
        <v>271</v>
      </c>
      <c r="D23" s="7">
        <v>16000000</v>
      </c>
      <c r="E23" s="8">
        <v>16487.82</v>
      </c>
      <c r="F23" s="9">
        <v>2.76E-2</v>
      </c>
      <c r="G23" s="56">
        <v>7.1999999999999995E-2</v>
      </c>
    </row>
    <row r="24" spans="1:7" x14ac:dyDescent="0.25">
      <c r="A24" s="41" t="s">
        <v>672</v>
      </c>
      <c r="B24" s="18" t="s">
        <v>673</v>
      </c>
      <c r="C24" s="18" t="s">
        <v>271</v>
      </c>
      <c r="D24" s="7">
        <v>14500000</v>
      </c>
      <c r="E24" s="8">
        <v>15747.15</v>
      </c>
      <c r="F24" s="9">
        <v>2.63E-2</v>
      </c>
      <c r="G24" s="56">
        <v>7.0999999999999994E-2</v>
      </c>
    </row>
    <row r="25" spans="1:7" x14ac:dyDescent="0.25">
      <c r="A25" s="41" t="s">
        <v>674</v>
      </c>
      <c r="B25" s="18" t="s">
        <v>675</v>
      </c>
      <c r="C25" s="18" t="s">
        <v>271</v>
      </c>
      <c r="D25" s="7">
        <v>15000000</v>
      </c>
      <c r="E25" s="8">
        <v>15705.78</v>
      </c>
      <c r="F25" s="9">
        <v>2.63E-2</v>
      </c>
      <c r="G25" s="56">
        <v>7.0999999999999994E-2</v>
      </c>
    </row>
    <row r="26" spans="1:7" x14ac:dyDescent="0.25">
      <c r="A26" s="41" t="s">
        <v>676</v>
      </c>
      <c r="B26" s="18" t="s">
        <v>677</v>
      </c>
      <c r="C26" s="18" t="s">
        <v>271</v>
      </c>
      <c r="D26" s="7">
        <v>15000000</v>
      </c>
      <c r="E26" s="8">
        <v>15439.98</v>
      </c>
      <c r="F26" s="9">
        <v>2.58E-2</v>
      </c>
      <c r="G26" s="56">
        <v>7.1999999999999995E-2</v>
      </c>
    </row>
    <row r="27" spans="1:7" x14ac:dyDescent="0.25">
      <c r="A27" s="41" t="s">
        <v>595</v>
      </c>
      <c r="B27" s="18" t="s">
        <v>596</v>
      </c>
      <c r="C27" s="18" t="s">
        <v>271</v>
      </c>
      <c r="D27" s="7">
        <v>13500000</v>
      </c>
      <c r="E27" s="8">
        <v>13239.48</v>
      </c>
      <c r="F27" s="9">
        <v>2.2100000000000002E-2</v>
      </c>
      <c r="G27" s="56">
        <v>7.2595000000000007E-2</v>
      </c>
    </row>
    <row r="28" spans="1:7" x14ac:dyDescent="0.25">
      <c r="A28" s="41" t="s">
        <v>678</v>
      </c>
      <c r="B28" s="18" t="s">
        <v>679</v>
      </c>
      <c r="C28" s="18" t="s">
        <v>271</v>
      </c>
      <c r="D28" s="7">
        <v>10000000</v>
      </c>
      <c r="E28" s="8">
        <v>10375.64</v>
      </c>
      <c r="F28" s="9">
        <v>1.7399999999999999E-2</v>
      </c>
      <c r="G28" s="56">
        <v>7.1999999999999995E-2</v>
      </c>
    </row>
    <row r="29" spans="1:7" x14ac:dyDescent="0.25">
      <c r="A29" s="41" t="s">
        <v>680</v>
      </c>
      <c r="B29" s="18" t="s">
        <v>681</v>
      </c>
      <c r="C29" s="18" t="s">
        <v>271</v>
      </c>
      <c r="D29" s="7">
        <v>9000000</v>
      </c>
      <c r="E29" s="8">
        <v>9260.67</v>
      </c>
      <c r="F29" s="9">
        <v>1.55E-2</v>
      </c>
      <c r="G29" s="56">
        <v>7.1749999999999994E-2</v>
      </c>
    </row>
    <row r="30" spans="1:7" x14ac:dyDescent="0.25">
      <c r="A30" s="41" t="s">
        <v>682</v>
      </c>
      <c r="B30" s="18" t="s">
        <v>683</v>
      </c>
      <c r="C30" s="18" t="s">
        <v>271</v>
      </c>
      <c r="D30" s="7">
        <v>8000000</v>
      </c>
      <c r="E30" s="8">
        <v>8167.82</v>
      </c>
      <c r="F30" s="9">
        <v>1.37E-2</v>
      </c>
      <c r="G30" s="56">
        <v>7.0803000000000005E-2</v>
      </c>
    </row>
    <row r="31" spans="1:7" x14ac:dyDescent="0.25">
      <c r="A31" s="41" t="s">
        <v>684</v>
      </c>
      <c r="B31" s="18" t="s">
        <v>685</v>
      </c>
      <c r="C31" s="18" t="s">
        <v>271</v>
      </c>
      <c r="D31" s="7">
        <v>1000000</v>
      </c>
      <c r="E31" s="8">
        <v>1019.26</v>
      </c>
      <c r="F31" s="9">
        <v>1.6999999999999999E-3</v>
      </c>
      <c r="G31" s="56">
        <v>7.3347999999999997E-2</v>
      </c>
    </row>
    <row r="32" spans="1:7" x14ac:dyDescent="0.25">
      <c r="A32" s="57" t="s">
        <v>130</v>
      </c>
      <c r="B32" s="19"/>
      <c r="C32" s="19"/>
      <c r="D32" s="10"/>
      <c r="E32" s="21">
        <v>477746.53</v>
      </c>
      <c r="F32" s="22">
        <v>0.79920000000000002</v>
      </c>
      <c r="G32" s="58"/>
    </row>
    <row r="33" spans="1:7" x14ac:dyDescent="0.25">
      <c r="A33" s="41"/>
      <c r="B33" s="18"/>
      <c r="C33" s="18"/>
      <c r="D33" s="7"/>
      <c r="E33" s="8"/>
      <c r="F33" s="9"/>
      <c r="G33" s="56"/>
    </row>
    <row r="34" spans="1:7" x14ac:dyDescent="0.25">
      <c r="A34" s="57" t="s">
        <v>131</v>
      </c>
      <c r="B34" s="18"/>
      <c r="C34" s="18"/>
      <c r="D34" s="7"/>
      <c r="E34" s="8"/>
      <c r="F34" s="9"/>
      <c r="G34" s="56"/>
    </row>
    <row r="35" spans="1:7" x14ac:dyDescent="0.25">
      <c r="A35" s="41" t="s">
        <v>686</v>
      </c>
      <c r="B35" s="18" t="s">
        <v>687</v>
      </c>
      <c r="C35" s="18" t="s">
        <v>134</v>
      </c>
      <c r="D35" s="7">
        <v>90500000</v>
      </c>
      <c r="E35" s="8">
        <v>93414.37</v>
      </c>
      <c r="F35" s="9">
        <v>0.15620000000000001</v>
      </c>
      <c r="G35" s="56">
        <v>6.8609083959999997E-2</v>
      </c>
    </row>
    <row r="36" spans="1:7" x14ac:dyDescent="0.25">
      <c r="A36" s="57" t="s">
        <v>130</v>
      </c>
      <c r="B36" s="19"/>
      <c r="C36" s="19"/>
      <c r="D36" s="10"/>
      <c r="E36" s="21">
        <v>93414.37</v>
      </c>
      <c r="F36" s="22">
        <v>0.15620000000000001</v>
      </c>
      <c r="G36" s="58"/>
    </row>
    <row r="37" spans="1:7" x14ac:dyDescent="0.25">
      <c r="A37" s="41"/>
      <c r="B37" s="18"/>
      <c r="C37" s="18"/>
      <c r="D37" s="7"/>
      <c r="E37" s="8"/>
      <c r="F37" s="9"/>
      <c r="G37" s="56"/>
    </row>
    <row r="38" spans="1:7" x14ac:dyDescent="0.25">
      <c r="A38" s="57" t="s">
        <v>140</v>
      </c>
      <c r="B38" s="18"/>
      <c r="C38" s="18"/>
      <c r="D38" s="7"/>
      <c r="E38" s="8"/>
      <c r="F38" s="9"/>
      <c r="G38" s="56"/>
    </row>
    <row r="39" spans="1:7" x14ac:dyDescent="0.25">
      <c r="A39" s="57" t="s">
        <v>130</v>
      </c>
      <c r="B39" s="18"/>
      <c r="C39" s="18"/>
      <c r="D39" s="7"/>
      <c r="E39" s="23" t="s">
        <v>127</v>
      </c>
      <c r="F39" s="24" t="s">
        <v>127</v>
      </c>
      <c r="G39" s="56"/>
    </row>
    <row r="40" spans="1:7" x14ac:dyDescent="0.25">
      <c r="A40" s="41"/>
      <c r="B40" s="18"/>
      <c r="C40" s="18"/>
      <c r="D40" s="7"/>
      <c r="E40" s="8"/>
      <c r="F40" s="9"/>
      <c r="G40" s="56"/>
    </row>
    <row r="41" spans="1:7" x14ac:dyDescent="0.25">
      <c r="A41" s="57" t="s">
        <v>141</v>
      </c>
      <c r="B41" s="18"/>
      <c r="C41" s="18"/>
      <c r="D41" s="7"/>
      <c r="E41" s="8"/>
      <c r="F41" s="9"/>
      <c r="G41" s="56"/>
    </row>
    <row r="42" spans="1:7" x14ac:dyDescent="0.25">
      <c r="A42" s="57" t="s">
        <v>130</v>
      </c>
      <c r="B42" s="18"/>
      <c r="C42" s="18"/>
      <c r="D42" s="7"/>
      <c r="E42" s="23" t="s">
        <v>127</v>
      </c>
      <c r="F42" s="24" t="s">
        <v>127</v>
      </c>
      <c r="G42" s="56"/>
    </row>
    <row r="43" spans="1:7" x14ac:dyDescent="0.25">
      <c r="A43" s="41"/>
      <c r="B43" s="18"/>
      <c r="C43" s="18"/>
      <c r="D43" s="7"/>
      <c r="E43" s="8"/>
      <c r="F43" s="9"/>
      <c r="G43" s="56"/>
    </row>
    <row r="44" spans="1:7" x14ac:dyDescent="0.25">
      <c r="A44" s="59" t="s">
        <v>142</v>
      </c>
      <c r="B44" s="38"/>
      <c r="C44" s="38"/>
      <c r="D44" s="39"/>
      <c r="E44" s="21">
        <v>571160.9</v>
      </c>
      <c r="F44" s="22">
        <v>0.95540000000000003</v>
      </c>
      <c r="G44" s="58"/>
    </row>
    <row r="45" spans="1:7" x14ac:dyDescent="0.25">
      <c r="A45" s="41"/>
      <c r="B45" s="18"/>
      <c r="C45" s="18"/>
      <c r="D45" s="7"/>
      <c r="E45" s="8"/>
      <c r="F45" s="9"/>
      <c r="G45" s="56"/>
    </row>
    <row r="46" spans="1:7" x14ac:dyDescent="0.25">
      <c r="A46" s="41"/>
      <c r="B46" s="18"/>
      <c r="C46" s="18"/>
      <c r="D46" s="7"/>
      <c r="E46" s="8"/>
      <c r="F46" s="9"/>
      <c r="G46" s="56"/>
    </row>
    <row r="47" spans="1:7" x14ac:dyDescent="0.25">
      <c r="A47" s="57" t="s">
        <v>216</v>
      </c>
      <c r="B47" s="18"/>
      <c r="C47" s="18"/>
      <c r="D47" s="7"/>
      <c r="E47" s="8"/>
      <c r="F47" s="9"/>
      <c r="G47" s="56"/>
    </row>
    <row r="48" spans="1:7" x14ac:dyDescent="0.25">
      <c r="A48" s="41" t="s">
        <v>217</v>
      </c>
      <c r="B48" s="18"/>
      <c r="C48" s="18"/>
      <c r="D48" s="7"/>
      <c r="E48" s="8">
        <v>476.91</v>
      </c>
      <c r="F48" s="9">
        <v>8.0000000000000004E-4</v>
      </c>
      <c r="G48" s="56">
        <v>6.6513000000000003E-2</v>
      </c>
    </row>
    <row r="49" spans="1:7" x14ac:dyDescent="0.25">
      <c r="A49" s="57" t="s">
        <v>130</v>
      </c>
      <c r="B49" s="19"/>
      <c r="C49" s="19"/>
      <c r="D49" s="10"/>
      <c r="E49" s="21">
        <v>476.91</v>
      </c>
      <c r="F49" s="22">
        <v>8.0000000000000004E-4</v>
      </c>
      <c r="G49" s="58"/>
    </row>
    <row r="50" spans="1:7" x14ac:dyDescent="0.25">
      <c r="A50" s="41"/>
      <c r="B50" s="18"/>
      <c r="C50" s="18"/>
      <c r="D50" s="7"/>
      <c r="E50" s="8"/>
      <c r="F50" s="9"/>
      <c r="G50" s="56"/>
    </row>
    <row r="51" spans="1:7" x14ac:dyDescent="0.25">
      <c r="A51" s="59" t="s">
        <v>142</v>
      </c>
      <c r="B51" s="38"/>
      <c r="C51" s="38"/>
      <c r="D51" s="39"/>
      <c r="E51" s="21">
        <v>476.91</v>
      </c>
      <c r="F51" s="22">
        <v>8.0000000000000004E-4</v>
      </c>
      <c r="G51" s="58"/>
    </row>
    <row r="52" spans="1:7" x14ac:dyDescent="0.25">
      <c r="A52" s="41" t="s">
        <v>218</v>
      </c>
      <c r="B52" s="18"/>
      <c r="C52" s="18"/>
      <c r="D52" s="7"/>
      <c r="E52" s="8">
        <v>26200.492471599999</v>
      </c>
      <c r="F52" s="9">
        <v>4.3824000000000002E-2</v>
      </c>
      <c r="G52" s="56"/>
    </row>
    <row r="53" spans="1:7" x14ac:dyDescent="0.25">
      <c r="A53" s="41" t="s">
        <v>219</v>
      </c>
      <c r="B53" s="18"/>
      <c r="C53" s="18"/>
      <c r="D53" s="7"/>
      <c r="E53" s="8">
        <v>13.8375284</v>
      </c>
      <c r="F53" s="3" t="s">
        <v>688</v>
      </c>
      <c r="G53" s="56">
        <v>6.6513000000000003E-2</v>
      </c>
    </row>
    <row r="54" spans="1:7" x14ac:dyDescent="0.25">
      <c r="A54" s="60" t="s">
        <v>220</v>
      </c>
      <c r="B54" s="20"/>
      <c r="C54" s="20"/>
      <c r="D54" s="14"/>
      <c r="E54" s="15">
        <v>597852.14</v>
      </c>
      <c r="F54" s="16">
        <v>1</v>
      </c>
      <c r="G54" s="61"/>
    </row>
    <row r="55" spans="1:7" x14ac:dyDescent="0.25">
      <c r="A55" s="42"/>
      <c r="G55" s="48"/>
    </row>
    <row r="56" spans="1:7" x14ac:dyDescent="0.25">
      <c r="A56" s="62" t="s">
        <v>222</v>
      </c>
      <c r="G56" s="48"/>
    </row>
    <row r="57" spans="1:7" x14ac:dyDescent="0.25">
      <c r="A57" s="62" t="s">
        <v>689</v>
      </c>
      <c r="G57" s="48"/>
    </row>
    <row r="58" spans="1:7" x14ac:dyDescent="0.25">
      <c r="A58" s="62"/>
      <c r="G58" s="48"/>
    </row>
    <row r="59" spans="1:7" x14ac:dyDescent="0.25">
      <c r="A59" t="s">
        <v>223</v>
      </c>
      <c r="G59" s="48"/>
    </row>
    <row r="60" spans="1:7" ht="30" customHeight="1" x14ac:dyDescent="0.25">
      <c r="A60" s="75" t="s">
        <v>224</v>
      </c>
      <c r="B60" s="76" t="s">
        <v>690</v>
      </c>
      <c r="G60" s="48"/>
    </row>
    <row r="61" spans="1:7" x14ac:dyDescent="0.25">
      <c r="A61" s="75" t="s">
        <v>226</v>
      </c>
      <c r="B61" s="76" t="s">
        <v>347</v>
      </c>
      <c r="G61" s="48"/>
    </row>
    <row r="62" spans="1:7" x14ac:dyDescent="0.25">
      <c r="A62" s="75"/>
      <c r="B62" s="75"/>
      <c r="G62" s="48"/>
    </row>
    <row r="63" spans="1:7" x14ac:dyDescent="0.25">
      <c r="A63" s="75" t="s">
        <v>228</v>
      </c>
      <c r="B63" s="77">
        <v>7.1159626915373559</v>
      </c>
      <c r="G63" s="48"/>
    </row>
    <row r="64" spans="1:7" x14ac:dyDescent="0.25">
      <c r="A64" s="75"/>
      <c r="B64" s="75"/>
      <c r="G64" s="48"/>
    </row>
    <row r="65" spans="1:7" x14ac:dyDescent="0.25">
      <c r="A65" s="75" t="s">
        <v>229</v>
      </c>
      <c r="B65" s="78">
        <v>6.2267000000000001</v>
      </c>
      <c r="G65" s="48"/>
    </row>
    <row r="66" spans="1:7" x14ac:dyDescent="0.25">
      <c r="A66" s="75" t="s">
        <v>230</v>
      </c>
      <c r="B66" s="78">
        <v>8.3741450673683673</v>
      </c>
      <c r="G66" s="48"/>
    </row>
    <row r="67" spans="1:7" x14ac:dyDescent="0.25">
      <c r="A67" s="75"/>
      <c r="B67" s="75"/>
      <c r="G67" s="48"/>
    </row>
    <row r="68" spans="1:7" x14ac:dyDescent="0.25">
      <c r="A68" s="75" t="s">
        <v>231</v>
      </c>
      <c r="B68" s="79">
        <v>45565</v>
      </c>
      <c r="G68" s="48"/>
    </row>
    <row r="69" spans="1:7" x14ac:dyDescent="0.25">
      <c r="G69" s="48"/>
    </row>
    <row r="70" spans="1:7" x14ac:dyDescent="0.25">
      <c r="A70" s="62" t="s">
        <v>232</v>
      </c>
      <c r="G70" s="48"/>
    </row>
    <row r="71" spans="1:7" x14ac:dyDescent="0.25">
      <c r="A71" s="43" t="s">
        <v>233</v>
      </c>
      <c r="B71" s="3" t="s">
        <v>127</v>
      </c>
      <c r="G71" s="48"/>
    </row>
    <row r="72" spans="1:7" x14ac:dyDescent="0.25">
      <c r="A72" s="42" t="s">
        <v>234</v>
      </c>
      <c r="G72" s="48"/>
    </row>
    <row r="73" spans="1:7" x14ac:dyDescent="0.25">
      <c r="A73" s="42" t="s">
        <v>348</v>
      </c>
      <c r="B73" s="3" t="s">
        <v>236</v>
      </c>
      <c r="C73" s="3" t="s">
        <v>236</v>
      </c>
      <c r="G73" s="48"/>
    </row>
    <row r="74" spans="1:7" x14ac:dyDescent="0.25">
      <c r="A74" s="42"/>
      <c r="B74" s="63">
        <v>45382</v>
      </c>
      <c r="C74" s="63">
        <v>45565</v>
      </c>
      <c r="G74" s="48"/>
    </row>
    <row r="75" spans="1:7" x14ac:dyDescent="0.25">
      <c r="A75" s="42" t="s">
        <v>349</v>
      </c>
      <c r="B75">
        <v>1106.0144</v>
      </c>
      <c r="C75">
        <v>1164.2753</v>
      </c>
      <c r="E75" s="2"/>
      <c r="G75" s="64"/>
    </row>
    <row r="76" spans="1:7" x14ac:dyDescent="0.25">
      <c r="A76" s="42"/>
      <c r="E76" s="2"/>
      <c r="G76" s="64"/>
    </row>
    <row r="77" spans="1:7" x14ac:dyDescent="0.25">
      <c r="A77" s="42" t="s">
        <v>251</v>
      </c>
      <c r="B77" s="3" t="s">
        <v>127</v>
      </c>
      <c r="G77" s="48"/>
    </row>
    <row r="78" spans="1:7" x14ac:dyDescent="0.25">
      <c r="A78" s="42" t="s">
        <v>252</v>
      </c>
      <c r="B78" s="3" t="s">
        <v>127</v>
      </c>
      <c r="G78" s="48"/>
    </row>
    <row r="79" spans="1:7" x14ac:dyDescent="0.25">
      <c r="A79" s="43" t="s">
        <v>253</v>
      </c>
      <c r="B79" s="3" t="s">
        <v>127</v>
      </c>
      <c r="G79" s="48"/>
    </row>
    <row r="80" spans="1:7" x14ac:dyDescent="0.25">
      <c r="A80" s="43" t="s">
        <v>254</v>
      </c>
      <c r="B80" s="3" t="s">
        <v>127</v>
      </c>
      <c r="G80" s="48"/>
    </row>
    <row r="81" spans="1:7" x14ac:dyDescent="0.25">
      <c r="A81" s="42" t="s">
        <v>255</v>
      </c>
      <c r="B81" s="65">
        <f>B66</f>
        <v>8.3741450673683673</v>
      </c>
      <c r="G81" s="48"/>
    </row>
    <row r="82" spans="1:7" ht="30" customHeight="1" x14ac:dyDescent="0.25">
      <c r="A82" s="43" t="s">
        <v>256</v>
      </c>
      <c r="B82" s="3" t="s">
        <v>127</v>
      </c>
      <c r="G82" s="48"/>
    </row>
    <row r="83" spans="1:7" ht="30" customHeight="1" x14ac:dyDescent="0.25">
      <c r="A83" s="43" t="s">
        <v>257</v>
      </c>
      <c r="B83" s="3" t="s">
        <v>127</v>
      </c>
      <c r="G83" s="48"/>
    </row>
    <row r="84" spans="1:7" ht="30" customHeight="1" x14ac:dyDescent="0.25">
      <c r="A84" s="43" t="s">
        <v>258</v>
      </c>
      <c r="B84" s="40">
        <v>223161.48556199999</v>
      </c>
      <c r="G84" s="48"/>
    </row>
    <row r="85" spans="1:7" x14ac:dyDescent="0.25">
      <c r="A85" s="42" t="s">
        <v>259</v>
      </c>
      <c r="B85" s="3" t="s">
        <v>127</v>
      </c>
      <c r="G85" s="48"/>
    </row>
    <row r="86" spans="1:7" ht="15.75" customHeight="1" thickBot="1" x14ac:dyDescent="0.3">
      <c r="A86" s="66" t="s">
        <v>260</v>
      </c>
      <c r="B86" s="67" t="s">
        <v>127</v>
      </c>
      <c r="C86" s="68"/>
      <c r="D86" s="68"/>
      <c r="E86" s="68"/>
      <c r="F86" s="68"/>
      <c r="G86" s="69"/>
    </row>
    <row r="88" spans="1:7" ht="69.95" customHeight="1" x14ac:dyDescent="0.25">
      <c r="A88" s="128" t="s">
        <v>261</v>
      </c>
      <c r="B88" s="128" t="s">
        <v>262</v>
      </c>
      <c r="C88" s="128" t="s">
        <v>5</v>
      </c>
      <c r="D88" s="128" t="s">
        <v>6</v>
      </c>
    </row>
    <row r="89" spans="1:7" ht="69.95" customHeight="1" x14ac:dyDescent="0.25">
      <c r="A89" s="128" t="s">
        <v>691</v>
      </c>
      <c r="B89" s="128"/>
      <c r="C89" s="128" t="s">
        <v>20</v>
      </c>
      <c r="D89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6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69.1406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36.75" customHeight="1" x14ac:dyDescent="0.25">
      <c r="A3" s="132" t="s">
        <v>692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35.450000000000003" customHeight="1" x14ac:dyDescent="0.25">
      <c r="A4" s="132" t="s">
        <v>693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41"/>
      <c r="B10" s="18"/>
      <c r="C10" s="18"/>
      <c r="D10" s="7"/>
      <c r="E10" s="8"/>
      <c r="F10" s="9"/>
      <c r="G10" s="56"/>
    </row>
    <row r="11" spans="1:8" x14ac:dyDescent="0.25">
      <c r="A11" s="57" t="s">
        <v>128</v>
      </c>
      <c r="B11" s="18"/>
      <c r="C11" s="18"/>
      <c r="D11" s="7"/>
      <c r="E11" s="8"/>
      <c r="F11" s="9"/>
      <c r="G11" s="56"/>
    </row>
    <row r="12" spans="1:8" x14ac:dyDescent="0.25">
      <c r="A12" s="57" t="s">
        <v>265</v>
      </c>
      <c r="B12" s="18"/>
      <c r="C12" s="18"/>
      <c r="D12" s="7"/>
      <c r="E12" s="8"/>
      <c r="F12" s="9"/>
      <c r="G12" s="56"/>
    </row>
    <row r="13" spans="1:8" x14ac:dyDescent="0.25">
      <c r="A13" s="41" t="s">
        <v>376</v>
      </c>
      <c r="B13" s="18" t="s">
        <v>377</v>
      </c>
      <c r="C13" s="18" t="s">
        <v>378</v>
      </c>
      <c r="D13" s="7">
        <v>2500000</v>
      </c>
      <c r="E13" s="8">
        <v>2531.13</v>
      </c>
      <c r="F13" s="9">
        <v>9.3799999999999994E-2</v>
      </c>
      <c r="G13" s="56">
        <v>7.1050000000000002E-2</v>
      </c>
    </row>
    <row r="14" spans="1:8" x14ac:dyDescent="0.25">
      <c r="A14" s="41" t="s">
        <v>694</v>
      </c>
      <c r="B14" s="18" t="s">
        <v>695</v>
      </c>
      <c r="C14" s="18" t="s">
        <v>282</v>
      </c>
      <c r="D14" s="7">
        <v>2000000</v>
      </c>
      <c r="E14" s="8">
        <v>2097.29</v>
      </c>
      <c r="F14" s="9">
        <v>7.7700000000000005E-2</v>
      </c>
      <c r="G14" s="56">
        <v>7.2488999999999998E-2</v>
      </c>
    </row>
    <row r="15" spans="1:8" x14ac:dyDescent="0.25">
      <c r="A15" s="41" t="s">
        <v>389</v>
      </c>
      <c r="B15" s="18" t="s">
        <v>390</v>
      </c>
      <c r="C15" s="18" t="s">
        <v>271</v>
      </c>
      <c r="D15" s="7">
        <v>2000000</v>
      </c>
      <c r="E15" s="8">
        <v>2020.24</v>
      </c>
      <c r="F15" s="9">
        <v>7.4800000000000005E-2</v>
      </c>
      <c r="G15" s="56">
        <v>7.22E-2</v>
      </c>
    </row>
    <row r="16" spans="1:8" x14ac:dyDescent="0.25">
      <c r="A16" s="41" t="s">
        <v>356</v>
      </c>
      <c r="B16" s="18" t="s">
        <v>357</v>
      </c>
      <c r="C16" s="18" t="s">
        <v>271</v>
      </c>
      <c r="D16" s="7">
        <v>1990000</v>
      </c>
      <c r="E16" s="8">
        <v>1982.5</v>
      </c>
      <c r="F16" s="9">
        <v>7.3400000000000007E-2</v>
      </c>
      <c r="G16" s="56">
        <v>7.1048E-2</v>
      </c>
    </row>
    <row r="17" spans="1:7" x14ac:dyDescent="0.25">
      <c r="A17" s="41" t="s">
        <v>407</v>
      </c>
      <c r="B17" s="18" t="s">
        <v>408</v>
      </c>
      <c r="C17" s="18" t="s">
        <v>409</v>
      </c>
      <c r="D17" s="7">
        <v>1900000</v>
      </c>
      <c r="E17" s="8">
        <v>1923.3</v>
      </c>
      <c r="F17" s="9">
        <v>7.1300000000000002E-2</v>
      </c>
      <c r="G17" s="56">
        <v>7.3374999999999996E-2</v>
      </c>
    </row>
    <row r="18" spans="1:7" x14ac:dyDescent="0.25">
      <c r="A18" s="41" t="s">
        <v>401</v>
      </c>
      <c r="B18" s="18" t="s">
        <v>402</v>
      </c>
      <c r="C18" s="18" t="s">
        <v>271</v>
      </c>
      <c r="D18" s="7">
        <v>1500000</v>
      </c>
      <c r="E18" s="8">
        <v>1587.2</v>
      </c>
      <c r="F18" s="9">
        <v>5.8799999999999998E-2</v>
      </c>
      <c r="G18" s="56">
        <v>7.2800000000000004E-2</v>
      </c>
    </row>
    <row r="19" spans="1:7" x14ac:dyDescent="0.25">
      <c r="A19" s="41" t="s">
        <v>381</v>
      </c>
      <c r="B19" s="18" t="s">
        <v>382</v>
      </c>
      <c r="C19" s="18" t="s">
        <v>271</v>
      </c>
      <c r="D19" s="7">
        <v>1300000</v>
      </c>
      <c r="E19" s="8">
        <v>1313.18</v>
      </c>
      <c r="F19" s="9">
        <v>4.87E-2</v>
      </c>
      <c r="G19" s="56">
        <v>7.2249999999999995E-2</v>
      </c>
    </row>
    <row r="20" spans="1:7" x14ac:dyDescent="0.25">
      <c r="A20" s="41" t="s">
        <v>496</v>
      </c>
      <c r="B20" s="18" t="s">
        <v>497</v>
      </c>
      <c r="C20" s="18" t="s">
        <v>271</v>
      </c>
      <c r="D20" s="7">
        <v>1000000</v>
      </c>
      <c r="E20" s="8">
        <v>1067.8699999999999</v>
      </c>
      <c r="F20" s="9">
        <v>3.9600000000000003E-2</v>
      </c>
      <c r="G20" s="56">
        <v>7.1849999999999997E-2</v>
      </c>
    </row>
    <row r="21" spans="1:7" x14ac:dyDescent="0.25">
      <c r="A21" s="41" t="s">
        <v>393</v>
      </c>
      <c r="B21" s="18" t="s">
        <v>394</v>
      </c>
      <c r="C21" s="18" t="s">
        <v>268</v>
      </c>
      <c r="D21" s="7">
        <v>1000000</v>
      </c>
      <c r="E21" s="8">
        <v>1039.54</v>
      </c>
      <c r="F21" s="9">
        <v>3.85E-2</v>
      </c>
      <c r="G21" s="56">
        <v>7.2050000000000003E-2</v>
      </c>
    </row>
    <row r="22" spans="1:7" x14ac:dyDescent="0.25">
      <c r="A22" s="41" t="s">
        <v>428</v>
      </c>
      <c r="B22" s="18" t="s">
        <v>429</v>
      </c>
      <c r="C22" s="18" t="s">
        <v>271</v>
      </c>
      <c r="D22" s="7">
        <v>1000000</v>
      </c>
      <c r="E22" s="8">
        <v>1037.3900000000001</v>
      </c>
      <c r="F22" s="9">
        <v>3.8399999999999997E-2</v>
      </c>
      <c r="G22" s="56">
        <v>7.2450000000000001E-2</v>
      </c>
    </row>
    <row r="23" spans="1:7" x14ac:dyDescent="0.25">
      <c r="A23" s="41" t="s">
        <v>568</v>
      </c>
      <c r="B23" s="18" t="s">
        <v>569</v>
      </c>
      <c r="C23" s="18" t="s">
        <v>271</v>
      </c>
      <c r="D23" s="7">
        <v>1000000</v>
      </c>
      <c r="E23" s="8">
        <v>1036.7</v>
      </c>
      <c r="F23" s="9">
        <v>3.8399999999999997E-2</v>
      </c>
      <c r="G23" s="56">
        <v>7.2876999999999997E-2</v>
      </c>
    </row>
    <row r="24" spans="1:7" x14ac:dyDescent="0.25">
      <c r="A24" s="41" t="s">
        <v>420</v>
      </c>
      <c r="B24" s="18" t="s">
        <v>421</v>
      </c>
      <c r="C24" s="18" t="s">
        <v>282</v>
      </c>
      <c r="D24" s="7">
        <v>1000000</v>
      </c>
      <c r="E24" s="8">
        <v>1030.03</v>
      </c>
      <c r="F24" s="9">
        <v>3.8199999999999998E-2</v>
      </c>
      <c r="G24" s="56">
        <v>7.2900000000000006E-2</v>
      </c>
    </row>
    <row r="25" spans="1:7" x14ac:dyDescent="0.25">
      <c r="A25" s="41" t="s">
        <v>358</v>
      </c>
      <c r="B25" s="18" t="s">
        <v>359</v>
      </c>
      <c r="C25" s="18" t="s">
        <v>271</v>
      </c>
      <c r="D25" s="7">
        <v>1000000</v>
      </c>
      <c r="E25" s="8">
        <v>1006</v>
      </c>
      <c r="F25" s="9">
        <v>3.73E-2</v>
      </c>
      <c r="G25" s="56">
        <v>7.2575000000000001E-2</v>
      </c>
    </row>
    <row r="26" spans="1:7" x14ac:dyDescent="0.25">
      <c r="A26" s="41" t="s">
        <v>458</v>
      </c>
      <c r="B26" s="18" t="s">
        <v>459</v>
      </c>
      <c r="C26" s="18" t="s">
        <v>271</v>
      </c>
      <c r="D26" s="7">
        <v>1000000</v>
      </c>
      <c r="E26" s="8">
        <v>1004.1</v>
      </c>
      <c r="F26" s="9">
        <v>3.7199999999999997E-2</v>
      </c>
      <c r="G26" s="56">
        <v>7.2249999999999995E-2</v>
      </c>
    </row>
    <row r="27" spans="1:7" x14ac:dyDescent="0.25">
      <c r="A27" s="41" t="s">
        <v>374</v>
      </c>
      <c r="B27" s="18" t="s">
        <v>375</v>
      </c>
      <c r="C27" s="18" t="s">
        <v>271</v>
      </c>
      <c r="D27" s="7">
        <v>800000</v>
      </c>
      <c r="E27" s="8">
        <v>807.84</v>
      </c>
      <c r="F27" s="9">
        <v>2.9899999999999999E-2</v>
      </c>
      <c r="G27" s="56">
        <v>7.2599999999999998E-2</v>
      </c>
    </row>
    <row r="28" spans="1:7" x14ac:dyDescent="0.25">
      <c r="A28" s="41" t="s">
        <v>484</v>
      </c>
      <c r="B28" s="18" t="s">
        <v>485</v>
      </c>
      <c r="C28" s="18" t="s">
        <v>271</v>
      </c>
      <c r="D28" s="7">
        <v>500000</v>
      </c>
      <c r="E28" s="8">
        <v>526.82000000000005</v>
      </c>
      <c r="F28" s="9">
        <v>1.95E-2</v>
      </c>
      <c r="G28" s="56">
        <v>7.2624999999999995E-2</v>
      </c>
    </row>
    <row r="29" spans="1:7" x14ac:dyDescent="0.25">
      <c r="A29" s="41" t="s">
        <v>696</v>
      </c>
      <c r="B29" s="18" t="s">
        <v>697</v>
      </c>
      <c r="C29" s="18" t="s">
        <v>271</v>
      </c>
      <c r="D29" s="7">
        <v>500000</v>
      </c>
      <c r="E29" s="8">
        <v>518.26</v>
      </c>
      <c r="F29" s="9">
        <v>1.9199999999999998E-2</v>
      </c>
      <c r="G29" s="56">
        <v>7.4077000000000004E-2</v>
      </c>
    </row>
    <row r="30" spans="1:7" x14ac:dyDescent="0.25">
      <c r="A30" s="41" t="s">
        <v>698</v>
      </c>
      <c r="B30" s="18" t="s">
        <v>699</v>
      </c>
      <c r="C30" s="18" t="s">
        <v>271</v>
      </c>
      <c r="D30" s="7">
        <v>120000</v>
      </c>
      <c r="E30" s="8">
        <v>129.6</v>
      </c>
      <c r="F30" s="9">
        <v>4.7999999999999996E-3</v>
      </c>
      <c r="G30" s="56">
        <v>7.1599999999999997E-2</v>
      </c>
    </row>
    <row r="31" spans="1:7" x14ac:dyDescent="0.25">
      <c r="A31" s="41" t="s">
        <v>700</v>
      </c>
      <c r="B31" s="18" t="s">
        <v>701</v>
      </c>
      <c r="C31" s="18" t="s">
        <v>271</v>
      </c>
      <c r="D31" s="7">
        <v>10000</v>
      </c>
      <c r="E31" s="8">
        <v>10.39</v>
      </c>
      <c r="F31" s="9">
        <v>4.0000000000000002E-4</v>
      </c>
      <c r="G31" s="56">
        <v>7.6200000000000004E-2</v>
      </c>
    </row>
    <row r="32" spans="1:7" x14ac:dyDescent="0.25">
      <c r="A32" s="57" t="s">
        <v>130</v>
      </c>
      <c r="B32" s="19"/>
      <c r="C32" s="19"/>
      <c r="D32" s="10"/>
      <c r="E32" s="21">
        <v>22669.38</v>
      </c>
      <c r="F32" s="22">
        <v>0.83989999999999998</v>
      </c>
      <c r="G32" s="58"/>
    </row>
    <row r="33" spans="1:7" x14ac:dyDescent="0.25">
      <c r="A33" s="41"/>
      <c r="B33" s="18"/>
      <c r="C33" s="18"/>
      <c r="D33" s="7"/>
      <c r="E33" s="8"/>
      <c r="F33" s="9"/>
      <c r="G33" s="56"/>
    </row>
    <row r="34" spans="1:7" x14ac:dyDescent="0.25">
      <c r="A34" s="57" t="s">
        <v>131</v>
      </c>
      <c r="B34" s="18"/>
      <c r="C34" s="18"/>
      <c r="D34" s="7"/>
      <c r="E34" s="8"/>
      <c r="F34" s="9"/>
      <c r="G34" s="56"/>
    </row>
    <row r="35" spans="1:7" x14ac:dyDescent="0.25">
      <c r="A35" s="41" t="s">
        <v>498</v>
      </c>
      <c r="B35" s="18" t="s">
        <v>499</v>
      </c>
      <c r="C35" s="18" t="s">
        <v>134</v>
      </c>
      <c r="D35" s="7">
        <v>3000000</v>
      </c>
      <c r="E35" s="8">
        <v>3049.07</v>
      </c>
      <c r="F35" s="9">
        <v>0.113</v>
      </c>
      <c r="G35" s="56">
        <v>6.7871124261999996E-2</v>
      </c>
    </row>
    <row r="36" spans="1:7" x14ac:dyDescent="0.25">
      <c r="A36" s="57" t="s">
        <v>130</v>
      </c>
      <c r="B36" s="19"/>
      <c r="C36" s="19"/>
      <c r="D36" s="10"/>
      <c r="E36" s="21">
        <v>3049.07</v>
      </c>
      <c r="F36" s="22">
        <v>0.113</v>
      </c>
      <c r="G36" s="58"/>
    </row>
    <row r="37" spans="1:7" x14ac:dyDescent="0.25">
      <c r="A37" s="41"/>
      <c r="B37" s="18"/>
      <c r="C37" s="18"/>
      <c r="D37" s="7"/>
      <c r="E37" s="8"/>
      <c r="F37" s="9"/>
      <c r="G37" s="56"/>
    </row>
    <row r="38" spans="1:7" x14ac:dyDescent="0.25">
      <c r="A38" s="57" t="s">
        <v>140</v>
      </c>
      <c r="B38" s="18"/>
      <c r="C38" s="18"/>
      <c r="D38" s="7"/>
      <c r="E38" s="8"/>
      <c r="F38" s="9"/>
      <c r="G38" s="56"/>
    </row>
    <row r="39" spans="1:7" x14ac:dyDescent="0.25">
      <c r="A39" s="57" t="s">
        <v>130</v>
      </c>
      <c r="B39" s="18"/>
      <c r="C39" s="18"/>
      <c r="D39" s="7"/>
      <c r="E39" s="23" t="s">
        <v>127</v>
      </c>
      <c r="F39" s="24" t="s">
        <v>127</v>
      </c>
      <c r="G39" s="56"/>
    </row>
    <row r="40" spans="1:7" x14ac:dyDescent="0.25">
      <c r="A40" s="41"/>
      <c r="B40" s="18"/>
      <c r="C40" s="18"/>
      <c r="D40" s="7"/>
      <c r="E40" s="8"/>
      <c r="F40" s="9"/>
      <c r="G40" s="56"/>
    </row>
    <row r="41" spans="1:7" x14ac:dyDescent="0.25">
      <c r="A41" s="57" t="s">
        <v>141</v>
      </c>
      <c r="B41" s="18"/>
      <c r="C41" s="18"/>
      <c r="D41" s="7"/>
      <c r="E41" s="8"/>
      <c r="F41" s="9"/>
      <c r="G41" s="56"/>
    </row>
    <row r="42" spans="1:7" x14ac:dyDescent="0.25">
      <c r="A42" s="57" t="s">
        <v>130</v>
      </c>
      <c r="B42" s="18"/>
      <c r="C42" s="18"/>
      <c r="D42" s="7"/>
      <c r="E42" s="23" t="s">
        <v>127</v>
      </c>
      <c r="F42" s="24" t="s">
        <v>127</v>
      </c>
      <c r="G42" s="56"/>
    </row>
    <row r="43" spans="1:7" x14ac:dyDescent="0.25">
      <c r="A43" s="41"/>
      <c r="B43" s="18"/>
      <c r="C43" s="18"/>
      <c r="D43" s="7"/>
      <c r="E43" s="8"/>
      <c r="F43" s="9"/>
      <c r="G43" s="56"/>
    </row>
    <row r="44" spans="1:7" x14ac:dyDescent="0.25">
      <c r="A44" s="59" t="s">
        <v>142</v>
      </c>
      <c r="B44" s="38"/>
      <c r="C44" s="38"/>
      <c r="D44" s="39"/>
      <c r="E44" s="21">
        <v>25718.45</v>
      </c>
      <c r="F44" s="22">
        <v>0.95289999999999997</v>
      </c>
      <c r="G44" s="58"/>
    </row>
    <row r="45" spans="1:7" x14ac:dyDescent="0.25">
      <c r="A45" s="41"/>
      <c r="B45" s="18"/>
      <c r="C45" s="18"/>
      <c r="D45" s="7"/>
      <c r="E45" s="8"/>
      <c r="F45" s="9"/>
      <c r="G45" s="56"/>
    </row>
    <row r="46" spans="1:7" x14ac:dyDescent="0.25">
      <c r="A46" s="41"/>
      <c r="B46" s="18"/>
      <c r="C46" s="18"/>
      <c r="D46" s="7"/>
      <c r="E46" s="8"/>
      <c r="F46" s="9"/>
      <c r="G46" s="56"/>
    </row>
    <row r="47" spans="1:7" x14ac:dyDescent="0.25">
      <c r="A47" s="57" t="s">
        <v>213</v>
      </c>
      <c r="B47" s="18"/>
      <c r="C47" s="18"/>
      <c r="D47" s="7"/>
      <c r="E47" s="8"/>
      <c r="F47" s="9"/>
      <c r="G47" s="56"/>
    </row>
    <row r="48" spans="1:7" x14ac:dyDescent="0.25">
      <c r="A48" s="41" t="s">
        <v>702</v>
      </c>
      <c r="B48" s="18" t="s">
        <v>215</v>
      </c>
      <c r="C48" s="18"/>
      <c r="D48" s="7">
        <v>888.45600000000002</v>
      </c>
      <c r="E48" s="8">
        <v>92.45</v>
      </c>
      <c r="F48" s="9">
        <v>3.3999999999999998E-3</v>
      </c>
      <c r="G48" s="56"/>
    </row>
    <row r="49" spans="1:7" x14ac:dyDescent="0.25">
      <c r="A49" s="41"/>
      <c r="B49" s="18"/>
      <c r="C49" s="18"/>
      <c r="D49" s="7"/>
      <c r="E49" s="8"/>
      <c r="F49" s="9"/>
      <c r="G49" s="56"/>
    </row>
    <row r="50" spans="1:7" x14ac:dyDescent="0.25">
      <c r="A50" s="59" t="s">
        <v>142</v>
      </c>
      <c r="B50" s="38"/>
      <c r="C50" s="38"/>
      <c r="D50" s="39"/>
      <c r="E50" s="21">
        <v>92.45</v>
      </c>
      <c r="F50" s="22">
        <v>3.3999999999999998E-3</v>
      </c>
      <c r="G50" s="58"/>
    </row>
    <row r="51" spans="1:7" x14ac:dyDescent="0.25">
      <c r="A51" s="41"/>
      <c r="B51" s="18"/>
      <c r="C51" s="18"/>
      <c r="D51" s="7"/>
      <c r="E51" s="8"/>
      <c r="F51" s="9"/>
      <c r="G51" s="56"/>
    </row>
    <row r="52" spans="1:7" x14ac:dyDescent="0.25">
      <c r="A52" s="57" t="s">
        <v>216</v>
      </c>
      <c r="B52" s="18"/>
      <c r="C52" s="18"/>
      <c r="D52" s="7"/>
      <c r="E52" s="8"/>
      <c r="F52" s="9"/>
      <c r="G52" s="56"/>
    </row>
    <row r="53" spans="1:7" x14ac:dyDescent="0.25">
      <c r="A53" s="41" t="s">
        <v>217</v>
      </c>
      <c r="B53" s="18"/>
      <c r="C53" s="18"/>
      <c r="D53" s="7"/>
      <c r="E53" s="8">
        <v>299.95</v>
      </c>
      <c r="F53" s="9">
        <v>1.11E-2</v>
      </c>
      <c r="G53" s="56">
        <v>6.6513000000000003E-2</v>
      </c>
    </row>
    <row r="54" spans="1:7" x14ac:dyDescent="0.25">
      <c r="A54" s="57" t="s">
        <v>130</v>
      </c>
      <c r="B54" s="19"/>
      <c r="C54" s="19"/>
      <c r="D54" s="10"/>
      <c r="E54" s="21">
        <v>299.95</v>
      </c>
      <c r="F54" s="22">
        <v>1.11E-2</v>
      </c>
      <c r="G54" s="58"/>
    </row>
    <row r="55" spans="1:7" x14ac:dyDescent="0.25">
      <c r="A55" s="41"/>
      <c r="B55" s="18"/>
      <c r="C55" s="18"/>
      <c r="D55" s="7"/>
      <c r="E55" s="8"/>
      <c r="F55" s="9"/>
      <c r="G55" s="56"/>
    </row>
    <row r="56" spans="1:7" x14ac:dyDescent="0.25">
      <c r="A56" s="59" t="s">
        <v>142</v>
      </c>
      <c r="B56" s="38"/>
      <c r="C56" s="38"/>
      <c r="D56" s="39"/>
      <c r="E56" s="21">
        <v>299.95</v>
      </c>
      <c r="F56" s="22">
        <v>1.11E-2</v>
      </c>
      <c r="G56" s="58"/>
    </row>
    <row r="57" spans="1:7" x14ac:dyDescent="0.25">
      <c r="A57" s="41" t="s">
        <v>218</v>
      </c>
      <c r="B57" s="18"/>
      <c r="C57" s="18"/>
      <c r="D57" s="7"/>
      <c r="E57" s="8">
        <v>891.1028566</v>
      </c>
      <c r="F57" s="9">
        <v>3.3013000000000001E-2</v>
      </c>
      <c r="G57" s="56"/>
    </row>
    <row r="58" spans="1:7" x14ac:dyDescent="0.25">
      <c r="A58" s="41" t="s">
        <v>219</v>
      </c>
      <c r="B58" s="18"/>
      <c r="C58" s="18"/>
      <c r="D58" s="7"/>
      <c r="E58" s="12">
        <v>-10.1428566</v>
      </c>
      <c r="F58" s="13">
        <v>-4.1300000000000001E-4</v>
      </c>
      <c r="G58" s="56">
        <v>6.6513000000000003E-2</v>
      </c>
    </row>
    <row r="59" spans="1:7" x14ac:dyDescent="0.25">
      <c r="A59" s="60" t="s">
        <v>220</v>
      </c>
      <c r="B59" s="20"/>
      <c r="C59" s="20"/>
      <c r="D59" s="14"/>
      <c r="E59" s="15">
        <v>26991.81</v>
      </c>
      <c r="F59" s="16">
        <v>1</v>
      </c>
      <c r="G59" s="61"/>
    </row>
    <row r="60" spans="1:7" x14ac:dyDescent="0.25">
      <c r="A60" s="42"/>
      <c r="G60" s="48"/>
    </row>
    <row r="61" spans="1:7" x14ac:dyDescent="0.25">
      <c r="A61" s="62" t="s">
        <v>222</v>
      </c>
      <c r="G61" s="48"/>
    </row>
    <row r="62" spans="1:7" x14ac:dyDescent="0.25">
      <c r="A62" s="62"/>
      <c r="G62" s="48"/>
    </row>
    <row r="63" spans="1:7" x14ac:dyDescent="0.25">
      <c r="A63" t="s">
        <v>223</v>
      </c>
      <c r="G63" s="48"/>
    </row>
    <row r="64" spans="1:7" ht="45" customHeight="1" x14ac:dyDescent="0.25">
      <c r="A64" s="75" t="s">
        <v>224</v>
      </c>
      <c r="B64" s="76" t="s">
        <v>703</v>
      </c>
      <c r="G64" s="48"/>
    </row>
    <row r="65" spans="1:7" ht="30" customHeight="1" x14ac:dyDescent="0.25">
      <c r="A65" s="75" t="s">
        <v>226</v>
      </c>
      <c r="B65" s="76" t="s">
        <v>704</v>
      </c>
      <c r="G65" s="48"/>
    </row>
    <row r="66" spans="1:7" x14ac:dyDescent="0.25">
      <c r="A66" s="75"/>
      <c r="B66" s="75"/>
      <c r="G66" s="48"/>
    </row>
    <row r="67" spans="1:7" x14ac:dyDescent="0.25">
      <c r="A67" s="75" t="s">
        <v>228</v>
      </c>
      <c r="B67" s="77">
        <v>7.1469539041755779</v>
      </c>
      <c r="G67" s="48"/>
    </row>
    <row r="68" spans="1:7" x14ac:dyDescent="0.25">
      <c r="A68" s="75"/>
      <c r="B68" s="75"/>
      <c r="G68" s="48"/>
    </row>
    <row r="69" spans="1:7" x14ac:dyDescent="0.25">
      <c r="A69" s="75" t="s">
        <v>229</v>
      </c>
      <c r="B69" s="78">
        <v>4.0290999999999997</v>
      </c>
      <c r="G69" s="48"/>
    </row>
    <row r="70" spans="1:7" x14ac:dyDescent="0.25">
      <c r="A70" s="75" t="s">
        <v>230</v>
      </c>
      <c r="B70" s="78">
        <v>4.812781908725797</v>
      </c>
      <c r="G70" s="48"/>
    </row>
    <row r="71" spans="1:7" x14ac:dyDescent="0.25">
      <c r="A71" s="75"/>
      <c r="B71" s="75"/>
      <c r="G71" s="48"/>
    </row>
    <row r="72" spans="1:7" x14ac:dyDescent="0.25">
      <c r="A72" s="75" t="s">
        <v>231</v>
      </c>
      <c r="B72" s="79">
        <v>45565</v>
      </c>
      <c r="G72" s="48"/>
    </row>
    <row r="73" spans="1:7" x14ac:dyDescent="0.25">
      <c r="G73" s="48"/>
    </row>
    <row r="74" spans="1:7" x14ac:dyDescent="0.25">
      <c r="A74" s="62" t="s">
        <v>232</v>
      </c>
      <c r="G74" s="48"/>
    </row>
    <row r="75" spans="1:7" x14ac:dyDescent="0.25">
      <c r="A75" s="43" t="s">
        <v>233</v>
      </c>
      <c r="B75" s="3" t="s">
        <v>127</v>
      </c>
      <c r="G75" s="48"/>
    </row>
    <row r="76" spans="1:7" x14ac:dyDescent="0.25">
      <c r="A76" s="42" t="s">
        <v>234</v>
      </c>
      <c r="G76" s="48"/>
    </row>
    <row r="77" spans="1:7" x14ac:dyDescent="0.25">
      <c r="A77" s="42" t="s">
        <v>235</v>
      </c>
      <c r="B77" s="3" t="s">
        <v>236</v>
      </c>
      <c r="C77" s="3" t="s">
        <v>236</v>
      </c>
      <c r="G77" s="48"/>
    </row>
    <row r="78" spans="1:7" x14ac:dyDescent="0.25">
      <c r="A78" s="42"/>
      <c r="B78" s="63">
        <v>45382</v>
      </c>
      <c r="C78" s="63">
        <v>45565</v>
      </c>
      <c r="G78" s="48"/>
    </row>
    <row r="79" spans="1:7" x14ac:dyDescent="0.25">
      <c r="A79" s="42" t="s">
        <v>238</v>
      </c>
      <c r="B79" s="3" t="s">
        <v>239</v>
      </c>
      <c r="C79" s="3" t="s">
        <v>239</v>
      </c>
      <c r="E79" s="2"/>
      <c r="G79" s="64"/>
    </row>
    <row r="80" spans="1:7" x14ac:dyDescent="0.25">
      <c r="A80" s="42" t="s">
        <v>705</v>
      </c>
      <c r="B80" s="3">
        <v>14.5297</v>
      </c>
      <c r="C80" s="3">
        <v>14.5961</v>
      </c>
      <c r="E80" s="2"/>
      <c r="G80" s="64"/>
    </row>
    <row r="81" spans="1:7" x14ac:dyDescent="0.25">
      <c r="A81" s="42" t="s">
        <v>240</v>
      </c>
      <c r="B81" s="3">
        <v>22.973500000000001</v>
      </c>
      <c r="C81" s="3">
        <v>24.014800000000001</v>
      </c>
      <c r="E81" s="2"/>
      <c r="G81" s="64"/>
    </row>
    <row r="82" spans="1:7" x14ac:dyDescent="0.25">
      <c r="A82" s="42" t="s">
        <v>241</v>
      </c>
      <c r="B82" s="3">
        <v>18.394400000000001</v>
      </c>
      <c r="C82" s="3">
        <v>18.609200000000001</v>
      </c>
      <c r="E82" s="2"/>
      <c r="G82" s="64"/>
    </row>
    <row r="83" spans="1:7" x14ac:dyDescent="0.25">
      <c r="A83" s="42" t="s">
        <v>706</v>
      </c>
      <c r="B83" s="3">
        <v>10.9298</v>
      </c>
      <c r="C83" s="3">
        <v>10.906499999999999</v>
      </c>
      <c r="E83" s="2"/>
      <c r="G83" s="64"/>
    </row>
    <row r="84" spans="1:7" x14ac:dyDescent="0.25">
      <c r="A84" s="42" t="s">
        <v>707</v>
      </c>
      <c r="B84" s="3">
        <v>10.573399999999999</v>
      </c>
      <c r="C84" s="3">
        <v>10.5664</v>
      </c>
      <c r="E84" s="2"/>
      <c r="G84" s="64"/>
    </row>
    <row r="85" spans="1:7" x14ac:dyDescent="0.25">
      <c r="A85" s="42" t="s">
        <v>249</v>
      </c>
      <c r="B85" s="3" t="s">
        <v>239</v>
      </c>
      <c r="C85" s="3" t="s">
        <v>239</v>
      </c>
      <c r="E85" s="2"/>
      <c r="G85" s="64"/>
    </row>
    <row r="86" spans="1:7" x14ac:dyDescent="0.25">
      <c r="A86" s="42" t="s">
        <v>708</v>
      </c>
      <c r="B86" s="3">
        <v>14.145300000000001</v>
      </c>
      <c r="C86" s="3">
        <v>14.164899999999999</v>
      </c>
      <c r="E86" s="2"/>
      <c r="G86" s="64"/>
    </row>
    <row r="87" spans="1:7" x14ac:dyDescent="0.25">
      <c r="A87" s="42" t="s">
        <v>709</v>
      </c>
      <c r="B87" s="3">
        <v>22.256599999999999</v>
      </c>
      <c r="C87" s="3">
        <v>23.229199999999999</v>
      </c>
      <c r="E87" s="2"/>
      <c r="G87" s="64"/>
    </row>
    <row r="88" spans="1:7" x14ac:dyDescent="0.25">
      <c r="A88" s="42" t="s">
        <v>710</v>
      </c>
      <c r="B88" s="3">
        <v>17.7044</v>
      </c>
      <c r="C88" s="3">
        <v>17.8598</v>
      </c>
      <c r="E88" s="2"/>
      <c r="G88" s="64"/>
    </row>
    <row r="89" spans="1:7" x14ac:dyDescent="0.25">
      <c r="A89" s="42" t="s">
        <v>711</v>
      </c>
      <c r="B89" s="3">
        <v>11.174300000000001</v>
      </c>
      <c r="C89" s="3">
        <v>11.150499999999999</v>
      </c>
      <c r="E89" s="2"/>
      <c r="G89" s="64"/>
    </row>
    <row r="90" spans="1:7" x14ac:dyDescent="0.25">
      <c r="A90" s="42" t="s">
        <v>712</v>
      </c>
      <c r="B90" s="3">
        <v>10.1663</v>
      </c>
      <c r="C90" s="81">
        <v>10.16</v>
      </c>
      <c r="E90" s="2"/>
      <c r="G90" s="64"/>
    </row>
    <row r="91" spans="1:7" x14ac:dyDescent="0.25">
      <c r="A91" s="42" t="s">
        <v>250</v>
      </c>
      <c r="E91" s="2"/>
      <c r="G91" s="64"/>
    </row>
    <row r="92" spans="1:7" x14ac:dyDescent="0.25">
      <c r="A92" s="42"/>
      <c r="G92" s="48"/>
    </row>
    <row r="93" spans="1:7" x14ac:dyDescent="0.25">
      <c r="A93" s="42" t="s">
        <v>713</v>
      </c>
      <c r="G93" s="48"/>
    </row>
    <row r="94" spans="1:7" x14ac:dyDescent="0.25">
      <c r="A94" s="42"/>
      <c r="G94" s="48"/>
    </row>
    <row r="95" spans="1:7" x14ac:dyDescent="0.25">
      <c r="A95" s="70" t="s">
        <v>714</v>
      </c>
      <c r="B95" s="44" t="s">
        <v>715</v>
      </c>
      <c r="C95" s="44" t="s">
        <v>716</v>
      </c>
      <c r="D95" s="44" t="s">
        <v>717</v>
      </c>
      <c r="G95" s="48"/>
    </row>
    <row r="96" spans="1:7" x14ac:dyDescent="0.25">
      <c r="A96" s="70" t="s">
        <v>718</v>
      </c>
      <c r="B96" s="44"/>
      <c r="C96" s="44">
        <v>0.6</v>
      </c>
      <c r="D96" s="44">
        <v>0.6</v>
      </c>
      <c r="G96" s="48"/>
    </row>
    <row r="97" spans="1:7" x14ac:dyDescent="0.25">
      <c r="A97" s="70" t="s">
        <v>719</v>
      </c>
      <c r="B97" s="44"/>
      <c r="C97" s="44">
        <v>0.57819069999999995</v>
      </c>
      <c r="D97" s="44">
        <v>0.57819069999999995</v>
      </c>
      <c r="G97" s="48"/>
    </row>
    <row r="98" spans="1:7" x14ac:dyDescent="0.25">
      <c r="A98" s="70" t="s">
        <v>720</v>
      </c>
      <c r="B98" s="44"/>
      <c r="C98" s="44">
        <v>0.50902970000000003</v>
      </c>
      <c r="D98" s="44">
        <v>0.50902970000000003</v>
      </c>
      <c r="G98" s="48"/>
    </row>
    <row r="99" spans="1:7" x14ac:dyDescent="0.25">
      <c r="A99" s="70" t="s">
        <v>721</v>
      </c>
      <c r="B99" s="44"/>
      <c r="C99" s="44">
        <v>0.47522809999999999</v>
      </c>
      <c r="D99" s="44">
        <v>0.47522809999999999</v>
      </c>
      <c r="G99" s="48"/>
    </row>
    <row r="100" spans="1:7" x14ac:dyDescent="0.25">
      <c r="A100" s="70" t="s">
        <v>722</v>
      </c>
      <c r="B100" s="44"/>
      <c r="C100" s="44">
        <v>0.58464139999999998</v>
      </c>
      <c r="D100" s="44">
        <v>0.58464139999999998</v>
      </c>
      <c r="G100" s="48"/>
    </row>
    <row r="101" spans="1:7" x14ac:dyDescent="0.25">
      <c r="A101" s="70" t="s">
        <v>723</v>
      </c>
      <c r="B101" s="44"/>
      <c r="C101" s="44">
        <v>0.6</v>
      </c>
      <c r="D101" s="44">
        <v>0.6</v>
      </c>
      <c r="G101" s="48"/>
    </row>
    <row r="102" spans="1:7" x14ac:dyDescent="0.25">
      <c r="A102" s="70" t="s">
        <v>724</v>
      </c>
      <c r="B102" s="44"/>
      <c r="C102" s="44">
        <v>0.50296700000000005</v>
      </c>
      <c r="D102" s="44">
        <v>0.50296700000000005</v>
      </c>
      <c r="G102" s="48"/>
    </row>
    <row r="103" spans="1:7" x14ac:dyDescent="0.25">
      <c r="A103" s="70" t="s">
        <v>725</v>
      </c>
      <c r="B103" s="44"/>
      <c r="C103" s="44">
        <v>0.44083480000000003</v>
      </c>
      <c r="D103" s="44">
        <v>0.44083480000000003</v>
      </c>
      <c r="G103" s="48"/>
    </row>
    <row r="104" spans="1:7" x14ac:dyDescent="0.25">
      <c r="A104" s="42"/>
      <c r="G104" s="48"/>
    </row>
    <row r="105" spans="1:7" x14ac:dyDescent="0.25">
      <c r="A105" s="42" t="s">
        <v>252</v>
      </c>
      <c r="B105" s="3" t="s">
        <v>127</v>
      </c>
      <c r="G105" s="48"/>
    </row>
    <row r="106" spans="1:7" ht="30" customHeight="1" x14ac:dyDescent="0.25">
      <c r="A106" s="43" t="s">
        <v>253</v>
      </c>
      <c r="B106" s="3" t="s">
        <v>127</v>
      </c>
      <c r="G106" s="48"/>
    </row>
    <row r="107" spans="1:7" x14ac:dyDescent="0.25">
      <c r="A107" s="43" t="s">
        <v>254</v>
      </c>
      <c r="B107" s="3" t="s">
        <v>127</v>
      </c>
      <c r="G107" s="48"/>
    </row>
    <row r="108" spans="1:7" x14ac:dyDescent="0.25">
      <c r="A108" s="42" t="s">
        <v>255</v>
      </c>
      <c r="B108" s="65">
        <f>B70</f>
        <v>4.812781908725797</v>
      </c>
      <c r="G108" s="48"/>
    </row>
    <row r="109" spans="1:7" ht="30" customHeight="1" x14ac:dyDescent="0.25">
      <c r="A109" s="43" t="s">
        <v>256</v>
      </c>
      <c r="B109" s="3" t="s">
        <v>127</v>
      </c>
      <c r="G109" s="48"/>
    </row>
    <row r="110" spans="1:7" ht="30" customHeight="1" x14ac:dyDescent="0.25">
      <c r="A110" s="43" t="s">
        <v>257</v>
      </c>
      <c r="B110" s="3" t="s">
        <v>127</v>
      </c>
      <c r="G110" s="48"/>
    </row>
    <row r="111" spans="1:7" ht="30" customHeight="1" x14ac:dyDescent="0.25">
      <c r="A111" s="43" t="s">
        <v>258</v>
      </c>
      <c r="B111" s="3" t="s">
        <v>127</v>
      </c>
      <c r="G111" s="48"/>
    </row>
    <row r="112" spans="1:7" x14ac:dyDescent="0.25">
      <c r="A112" s="42" t="s">
        <v>259</v>
      </c>
      <c r="B112" s="3" t="s">
        <v>127</v>
      </c>
      <c r="G112" s="48"/>
    </row>
    <row r="113" spans="1:7" ht="15.75" customHeight="1" thickBot="1" x14ac:dyDescent="0.3">
      <c r="A113" s="66" t="s">
        <v>260</v>
      </c>
      <c r="B113" s="67" t="s">
        <v>127</v>
      </c>
      <c r="C113" s="68"/>
      <c r="D113" s="68"/>
      <c r="E113" s="68"/>
      <c r="F113" s="68"/>
      <c r="G113" s="69"/>
    </row>
    <row r="115" spans="1:7" ht="69.95" customHeight="1" x14ac:dyDescent="0.25">
      <c r="A115" s="128" t="s">
        <v>261</v>
      </c>
      <c r="B115" s="128" t="s">
        <v>262</v>
      </c>
      <c r="C115" s="128" t="s">
        <v>5</v>
      </c>
      <c r="D115" s="128" t="s">
        <v>6</v>
      </c>
      <c r="E115" s="128" t="s">
        <v>5</v>
      </c>
      <c r="F115" s="128" t="s">
        <v>6</v>
      </c>
    </row>
    <row r="116" spans="1:7" ht="69.95" customHeight="1" x14ac:dyDescent="0.25">
      <c r="A116" s="128" t="s">
        <v>726</v>
      </c>
      <c r="B116" s="128"/>
      <c r="C116" s="128" t="s">
        <v>22</v>
      </c>
      <c r="D116" s="128"/>
      <c r="E116" s="128" t="s">
        <v>23</v>
      </c>
      <c r="F116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6.5703125" bestFit="1" customWidth="1"/>
    <col min="2" max="2" width="22" customWidth="1"/>
    <col min="3" max="3" width="26.5703125" customWidth="1"/>
    <col min="4" max="4" width="22" customWidth="1"/>
    <col min="5" max="5" width="16.42578125" customWidth="1"/>
    <col min="6" max="6" width="22" customWidth="1"/>
    <col min="7" max="7" width="5.85546875" style="2" bestFit="1" customWidth="1"/>
    <col min="12" max="12" width="65.7109375" bestFit="1" customWidth="1"/>
    <col min="13" max="13" width="10" bestFit="1" customWidth="1"/>
    <col min="14" max="14" width="9.85546875" bestFit="1" customWidth="1"/>
    <col min="15" max="15" width="14.7109375" bestFit="1" customWidth="1"/>
    <col min="16" max="16" width="11.5703125" bestFit="1" customWidth="1"/>
  </cols>
  <sheetData>
    <row r="1" spans="1:8" x14ac:dyDescent="0.25">
      <c r="A1" s="45" t="s">
        <v>115</v>
      </c>
      <c r="B1" s="47"/>
      <c r="C1" s="47"/>
      <c r="D1" s="47"/>
      <c r="E1" s="47"/>
      <c r="F1" s="47"/>
      <c r="G1" s="74"/>
    </row>
    <row r="2" spans="1:8" ht="30" customHeight="1" x14ac:dyDescent="0.25">
      <c r="A2" s="46" t="s">
        <v>116</v>
      </c>
    </row>
    <row r="3" spans="1:8" ht="36.75" customHeight="1" x14ac:dyDescent="0.25">
      <c r="A3" s="132" t="s">
        <v>727</v>
      </c>
      <c r="B3" s="133"/>
      <c r="C3" s="133"/>
      <c r="D3" s="133"/>
      <c r="E3" s="133"/>
      <c r="F3" s="133"/>
      <c r="G3" s="134"/>
      <c r="H3" s="29" t="str">
        <f>HYPERLINK("[HY_Portfolio 30-Sep-2024 Final.xlsx]Index!A1","Index")</f>
        <v>Index</v>
      </c>
    </row>
    <row r="4" spans="1:8" ht="36.6" customHeight="1" x14ac:dyDescent="0.25">
      <c r="A4" s="132" t="s">
        <v>728</v>
      </c>
      <c r="B4" s="133"/>
      <c r="C4" s="133"/>
      <c r="D4" s="133"/>
      <c r="E4" s="133"/>
      <c r="F4" s="133"/>
      <c r="G4" s="134"/>
    </row>
    <row r="5" spans="1:8" x14ac:dyDescent="0.25">
      <c r="A5" s="42"/>
      <c r="G5" s="48"/>
    </row>
    <row r="6" spans="1:8" ht="48" customHeight="1" x14ac:dyDescent="0.25">
      <c r="A6" s="49" t="s">
        <v>119</v>
      </c>
      <c r="B6" s="50" t="s">
        <v>120</v>
      </c>
      <c r="C6" s="50" t="s">
        <v>121</v>
      </c>
      <c r="D6" s="51" t="s">
        <v>122</v>
      </c>
      <c r="E6" s="52" t="s">
        <v>123</v>
      </c>
      <c r="F6" s="52" t="s">
        <v>124</v>
      </c>
      <c r="G6" s="53" t="s">
        <v>125</v>
      </c>
    </row>
    <row r="7" spans="1:8" x14ac:dyDescent="0.25">
      <c r="A7" s="54"/>
      <c r="B7" s="17"/>
      <c r="C7" s="17"/>
      <c r="D7" s="4"/>
      <c r="E7" s="5"/>
      <c r="F7" s="6"/>
      <c r="G7" s="55"/>
    </row>
    <row r="8" spans="1:8" x14ac:dyDescent="0.25">
      <c r="A8" s="41"/>
      <c r="B8" s="18"/>
      <c r="C8" s="18"/>
      <c r="D8" s="7"/>
      <c r="E8" s="8"/>
      <c r="F8" s="9"/>
      <c r="G8" s="56"/>
    </row>
    <row r="9" spans="1:8" x14ac:dyDescent="0.25">
      <c r="A9" s="57" t="s">
        <v>126</v>
      </c>
      <c r="B9" s="18"/>
      <c r="C9" s="18"/>
      <c r="D9" s="7"/>
      <c r="E9" s="30" t="s">
        <v>127</v>
      </c>
      <c r="F9" s="31" t="s">
        <v>127</v>
      </c>
      <c r="G9" s="56"/>
    </row>
    <row r="10" spans="1:8" x14ac:dyDescent="0.25">
      <c r="A10" s="57" t="s">
        <v>128</v>
      </c>
      <c r="B10" s="18"/>
      <c r="C10" s="18"/>
      <c r="D10" s="7"/>
      <c r="E10" s="8"/>
      <c r="F10" s="9"/>
      <c r="G10" s="56"/>
    </row>
    <row r="11" spans="1:8" x14ac:dyDescent="0.25">
      <c r="A11" s="57" t="s">
        <v>129</v>
      </c>
      <c r="B11" s="18"/>
      <c r="C11" s="18"/>
      <c r="D11" s="7"/>
      <c r="E11" s="8"/>
      <c r="F11" s="9"/>
      <c r="G11" s="56"/>
    </row>
    <row r="12" spans="1:8" x14ac:dyDescent="0.25">
      <c r="A12" s="57" t="s">
        <v>130</v>
      </c>
      <c r="B12" s="18"/>
      <c r="C12" s="18"/>
      <c r="D12" s="7"/>
      <c r="E12" s="23" t="s">
        <v>127</v>
      </c>
      <c r="F12" s="24" t="s">
        <v>127</v>
      </c>
      <c r="G12" s="56"/>
    </row>
    <row r="13" spans="1:8" x14ac:dyDescent="0.25">
      <c r="A13" s="41"/>
      <c r="B13" s="18"/>
      <c r="C13" s="18"/>
      <c r="D13" s="7"/>
      <c r="E13" s="8"/>
      <c r="F13" s="9"/>
      <c r="G13" s="56"/>
    </row>
    <row r="14" spans="1:8" x14ac:dyDescent="0.25">
      <c r="A14" s="57" t="s">
        <v>131</v>
      </c>
      <c r="B14" s="18"/>
      <c r="C14" s="18"/>
      <c r="D14" s="7"/>
      <c r="E14" s="8"/>
      <c r="F14" s="9"/>
      <c r="G14" s="56"/>
    </row>
    <row r="15" spans="1:8" x14ac:dyDescent="0.25">
      <c r="A15" s="41" t="s">
        <v>729</v>
      </c>
      <c r="B15" s="18" t="s">
        <v>730</v>
      </c>
      <c r="C15" s="18" t="s">
        <v>134</v>
      </c>
      <c r="D15" s="7">
        <v>4975000</v>
      </c>
      <c r="E15" s="8">
        <v>5061.55</v>
      </c>
      <c r="F15" s="9">
        <v>0.53029999999999999</v>
      </c>
      <c r="G15" s="56">
        <v>6.7749189079999994E-2</v>
      </c>
    </row>
    <row r="16" spans="1:8" x14ac:dyDescent="0.25">
      <c r="A16" s="57" t="s">
        <v>130</v>
      </c>
      <c r="B16" s="19"/>
      <c r="C16" s="19"/>
      <c r="D16" s="10"/>
      <c r="E16" s="21">
        <v>5061.55</v>
      </c>
      <c r="F16" s="22">
        <v>0.53029999999999999</v>
      </c>
      <c r="G16" s="58"/>
    </row>
    <row r="17" spans="1:7" x14ac:dyDescent="0.25">
      <c r="A17" s="41"/>
      <c r="B17" s="18"/>
      <c r="C17" s="18"/>
      <c r="D17" s="7"/>
      <c r="E17" s="8"/>
      <c r="F17" s="9"/>
      <c r="G17" s="56"/>
    </row>
    <row r="18" spans="1:7" x14ac:dyDescent="0.25">
      <c r="A18" s="57" t="s">
        <v>135</v>
      </c>
      <c r="B18" s="18"/>
      <c r="C18" s="18"/>
      <c r="D18" s="7"/>
      <c r="E18" s="8"/>
      <c r="F18" s="9"/>
      <c r="G18" s="56"/>
    </row>
    <row r="19" spans="1:7" x14ac:dyDescent="0.25">
      <c r="A19" s="41" t="s">
        <v>731</v>
      </c>
      <c r="B19" s="18" t="s">
        <v>732</v>
      </c>
      <c r="C19" s="18" t="s">
        <v>134</v>
      </c>
      <c r="D19" s="7">
        <v>1500000</v>
      </c>
      <c r="E19" s="8">
        <v>1507.33</v>
      </c>
      <c r="F19" s="9">
        <v>0.15790000000000001</v>
      </c>
      <c r="G19" s="56">
        <v>7.0367156809999998E-2</v>
      </c>
    </row>
    <row r="20" spans="1:7" x14ac:dyDescent="0.25">
      <c r="A20" s="41" t="s">
        <v>733</v>
      </c>
      <c r="B20" s="18" t="s">
        <v>734</v>
      </c>
      <c r="C20" s="18" t="s">
        <v>134</v>
      </c>
      <c r="D20" s="7">
        <v>1000000</v>
      </c>
      <c r="E20" s="8">
        <v>1017.22</v>
      </c>
      <c r="F20" s="9">
        <v>0.1066</v>
      </c>
      <c r="G20" s="56">
        <v>7.039716E-2</v>
      </c>
    </row>
    <row r="21" spans="1:7" x14ac:dyDescent="0.25">
      <c r="A21" s="41" t="s">
        <v>735</v>
      </c>
      <c r="B21" s="18" t="s">
        <v>736</v>
      </c>
      <c r="C21" s="18" t="s">
        <v>134</v>
      </c>
      <c r="D21" s="7">
        <v>500000</v>
      </c>
      <c r="E21" s="8">
        <v>507.07</v>
      </c>
      <c r="F21" s="9">
        <v>5.3100000000000001E-2</v>
      </c>
      <c r="G21" s="56">
        <v>7.0404402212000006E-2</v>
      </c>
    </row>
    <row r="22" spans="1:7" x14ac:dyDescent="0.25">
      <c r="A22" s="41" t="s">
        <v>737</v>
      </c>
      <c r="B22" s="18" t="s">
        <v>738</v>
      </c>
      <c r="C22" s="18" t="s">
        <v>134</v>
      </c>
      <c r="D22" s="7">
        <v>500000</v>
      </c>
      <c r="E22" s="8">
        <v>507.03</v>
      </c>
      <c r="F22" s="9">
        <v>5.3100000000000001E-2</v>
      </c>
      <c r="G22" s="56">
        <v>7.0338188612000002E-2</v>
      </c>
    </row>
    <row r="23" spans="1:7" x14ac:dyDescent="0.25">
      <c r="A23" s="41" t="s">
        <v>739</v>
      </c>
      <c r="B23" s="18" t="s">
        <v>740</v>
      </c>
      <c r="C23" s="18" t="s">
        <v>134</v>
      </c>
      <c r="D23" s="7">
        <v>500000</v>
      </c>
      <c r="E23" s="8">
        <v>507.01</v>
      </c>
      <c r="F23" s="9">
        <v>5.3100000000000001E-2</v>
      </c>
      <c r="G23" s="56">
        <v>7.0453029129000005E-2</v>
      </c>
    </row>
    <row r="24" spans="1:7" x14ac:dyDescent="0.25">
      <c r="A24" s="41" t="s">
        <v>741</v>
      </c>
      <c r="B24" s="18" t="s">
        <v>742</v>
      </c>
      <c r="C24" s="18" t="s">
        <v>134</v>
      </c>
      <c r="D24" s="7">
        <v>200000</v>
      </c>
      <c r="E24" s="8">
        <v>203.42</v>
      </c>
      <c r="F24" s="9">
        <v>2.1299999999999999E-2</v>
      </c>
      <c r="G24" s="56">
        <v>7.0404402212000006E-2</v>
      </c>
    </row>
    <row r="25" spans="1:7" x14ac:dyDescent="0.25">
      <c r="A25" s="57" t="s">
        <v>130</v>
      </c>
      <c r="B25" s="19"/>
      <c r="C25" s="19"/>
      <c r="D25" s="10"/>
      <c r="E25" s="21">
        <v>4249.08</v>
      </c>
      <c r="F25" s="22">
        <v>0.4451</v>
      </c>
      <c r="G25" s="58"/>
    </row>
    <row r="26" spans="1:7" x14ac:dyDescent="0.25">
      <c r="A26" s="41"/>
      <c r="B26" s="18"/>
      <c r="C26" s="18"/>
      <c r="D26" s="7"/>
      <c r="E26" s="8"/>
      <c r="F26" s="9"/>
      <c r="G26" s="56"/>
    </row>
    <row r="27" spans="1:7" x14ac:dyDescent="0.25">
      <c r="A27" s="41"/>
      <c r="B27" s="18"/>
      <c r="C27" s="18"/>
      <c r="D27" s="7"/>
      <c r="E27" s="8"/>
      <c r="F27" s="9"/>
      <c r="G27" s="56"/>
    </row>
    <row r="28" spans="1:7" x14ac:dyDescent="0.25">
      <c r="A28" s="57" t="s">
        <v>140</v>
      </c>
      <c r="B28" s="18"/>
      <c r="C28" s="18"/>
      <c r="D28" s="7"/>
      <c r="E28" s="8"/>
      <c r="F28" s="9"/>
      <c r="G28" s="56"/>
    </row>
    <row r="29" spans="1:7" x14ac:dyDescent="0.25">
      <c r="A29" s="57" t="s">
        <v>130</v>
      </c>
      <c r="B29" s="18"/>
      <c r="C29" s="18"/>
      <c r="D29" s="7"/>
      <c r="E29" s="23" t="s">
        <v>127</v>
      </c>
      <c r="F29" s="24" t="s">
        <v>127</v>
      </c>
      <c r="G29" s="56"/>
    </row>
    <row r="30" spans="1:7" x14ac:dyDescent="0.25">
      <c r="A30" s="41"/>
      <c r="B30" s="18"/>
      <c r="C30" s="18"/>
      <c r="D30" s="7"/>
      <c r="E30" s="8"/>
      <c r="F30" s="9"/>
      <c r="G30" s="56"/>
    </row>
    <row r="31" spans="1:7" x14ac:dyDescent="0.25">
      <c r="A31" s="57" t="s">
        <v>141</v>
      </c>
      <c r="B31" s="18"/>
      <c r="C31" s="18"/>
      <c r="D31" s="7"/>
      <c r="E31" s="8"/>
      <c r="F31" s="9"/>
      <c r="G31" s="56"/>
    </row>
    <row r="32" spans="1:7" x14ac:dyDescent="0.25">
      <c r="A32" s="57" t="s">
        <v>130</v>
      </c>
      <c r="B32" s="18"/>
      <c r="C32" s="18"/>
      <c r="D32" s="7"/>
      <c r="E32" s="23" t="s">
        <v>127</v>
      </c>
      <c r="F32" s="24" t="s">
        <v>127</v>
      </c>
      <c r="G32" s="56"/>
    </row>
    <row r="33" spans="1:7" x14ac:dyDescent="0.25">
      <c r="A33" s="41"/>
      <c r="B33" s="18"/>
      <c r="C33" s="18"/>
      <c r="D33" s="7"/>
      <c r="E33" s="8"/>
      <c r="F33" s="9"/>
      <c r="G33" s="56"/>
    </row>
    <row r="34" spans="1:7" x14ac:dyDescent="0.25">
      <c r="A34" s="59" t="s">
        <v>142</v>
      </c>
      <c r="B34" s="38"/>
      <c r="C34" s="38"/>
      <c r="D34" s="39"/>
      <c r="E34" s="21">
        <v>9310.6299999999992</v>
      </c>
      <c r="F34" s="22">
        <v>0.97540000000000004</v>
      </c>
      <c r="G34" s="58"/>
    </row>
    <row r="35" spans="1:7" x14ac:dyDescent="0.25">
      <c r="A35" s="41"/>
      <c r="B35" s="18"/>
      <c r="C35" s="18"/>
      <c r="D35" s="7"/>
      <c r="E35" s="8"/>
      <c r="F35" s="9"/>
      <c r="G35" s="56"/>
    </row>
    <row r="36" spans="1:7" x14ac:dyDescent="0.25">
      <c r="A36" s="41"/>
      <c r="B36" s="18"/>
      <c r="C36" s="18"/>
      <c r="D36" s="7"/>
      <c r="E36" s="8"/>
      <c r="F36" s="9"/>
      <c r="G36" s="56"/>
    </row>
    <row r="37" spans="1:7" x14ac:dyDescent="0.25">
      <c r="A37" s="57" t="s">
        <v>216</v>
      </c>
      <c r="B37" s="18"/>
      <c r="C37" s="18"/>
      <c r="D37" s="7"/>
      <c r="E37" s="8"/>
      <c r="F37" s="9"/>
      <c r="G37" s="56"/>
    </row>
    <row r="38" spans="1:7" x14ac:dyDescent="0.25">
      <c r="A38" s="41" t="s">
        <v>217</v>
      </c>
      <c r="B38" s="18"/>
      <c r="C38" s="18"/>
      <c r="D38" s="7"/>
      <c r="E38" s="8">
        <v>54.99</v>
      </c>
      <c r="F38" s="9">
        <v>5.7999999999999996E-3</v>
      </c>
      <c r="G38" s="56">
        <v>6.6513000000000003E-2</v>
      </c>
    </row>
    <row r="39" spans="1:7" x14ac:dyDescent="0.25">
      <c r="A39" s="57" t="s">
        <v>130</v>
      </c>
      <c r="B39" s="19"/>
      <c r="C39" s="19"/>
      <c r="D39" s="10"/>
      <c r="E39" s="21">
        <v>54.99</v>
      </c>
      <c r="F39" s="22">
        <v>5.7999999999999996E-3</v>
      </c>
      <c r="G39" s="58"/>
    </row>
    <row r="40" spans="1:7" x14ac:dyDescent="0.25">
      <c r="A40" s="41"/>
      <c r="B40" s="18"/>
      <c r="C40" s="18"/>
      <c r="D40" s="7"/>
      <c r="E40" s="8"/>
      <c r="F40" s="9"/>
      <c r="G40" s="56"/>
    </row>
    <row r="41" spans="1:7" x14ac:dyDescent="0.25">
      <c r="A41" s="59" t="s">
        <v>142</v>
      </c>
      <c r="B41" s="38"/>
      <c r="C41" s="38"/>
      <c r="D41" s="39"/>
      <c r="E41" s="21">
        <v>54.99</v>
      </c>
      <c r="F41" s="22">
        <v>5.7999999999999996E-3</v>
      </c>
      <c r="G41" s="58"/>
    </row>
    <row r="42" spans="1:7" x14ac:dyDescent="0.25">
      <c r="A42" s="41" t="s">
        <v>218</v>
      </c>
      <c r="B42" s="18"/>
      <c r="C42" s="18"/>
      <c r="D42" s="7"/>
      <c r="E42" s="8">
        <v>180.28603459999999</v>
      </c>
      <c r="F42" s="9">
        <v>1.8887999999999999E-2</v>
      </c>
      <c r="G42" s="56"/>
    </row>
    <row r="43" spans="1:7" x14ac:dyDescent="0.25">
      <c r="A43" s="41" t="s">
        <v>219</v>
      </c>
      <c r="B43" s="18"/>
      <c r="C43" s="18"/>
      <c r="D43" s="7"/>
      <c r="E43" s="12">
        <v>-1.1960345999999999</v>
      </c>
      <c r="F43" s="13">
        <v>-8.7999999999999998E-5</v>
      </c>
      <c r="G43" s="56">
        <v>6.6513000000000003E-2</v>
      </c>
    </row>
    <row r="44" spans="1:7" x14ac:dyDescent="0.25">
      <c r="A44" s="60" t="s">
        <v>220</v>
      </c>
      <c r="B44" s="20"/>
      <c r="C44" s="20"/>
      <c r="D44" s="14"/>
      <c r="E44" s="15">
        <v>9544.7099999999991</v>
      </c>
      <c r="F44" s="16">
        <v>1</v>
      </c>
      <c r="G44" s="61"/>
    </row>
    <row r="45" spans="1:7" x14ac:dyDescent="0.25">
      <c r="A45" s="62"/>
      <c r="B45" s="82"/>
      <c r="C45" s="82"/>
      <c r="D45" s="83"/>
      <c r="E45" s="84"/>
      <c r="F45" s="85"/>
      <c r="G45" s="86"/>
    </row>
    <row r="46" spans="1:7" x14ac:dyDescent="0.25">
      <c r="A46" s="42"/>
      <c r="G46" s="48"/>
    </row>
    <row r="47" spans="1:7" x14ac:dyDescent="0.25">
      <c r="A47" t="s">
        <v>223</v>
      </c>
      <c r="G47" s="48"/>
    </row>
    <row r="48" spans="1:7" ht="75" customHeight="1" x14ac:dyDescent="0.25">
      <c r="A48" s="75" t="s">
        <v>224</v>
      </c>
      <c r="B48" s="76" t="s">
        <v>743</v>
      </c>
      <c r="G48" s="48"/>
    </row>
    <row r="49" spans="1:7" ht="45" customHeight="1" x14ac:dyDescent="0.25">
      <c r="A49" s="75" t="s">
        <v>226</v>
      </c>
      <c r="B49" s="76" t="s">
        <v>744</v>
      </c>
      <c r="G49" s="48"/>
    </row>
    <row r="50" spans="1:7" x14ac:dyDescent="0.25">
      <c r="A50" s="75"/>
      <c r="B50" s="75"/>
      <c r="G50" s="48"/>
    </row>
    <row r="51" spans="1:7" x14ac:dyDescent="0.25">
      <c r="A51" s="75" t="s">
        <v>228</v>
      </c>
      <c r="B51" s="77">
        <v>6.8917070613960938</v>
      </c>
      <c r="G51" s="48"/>
    </row>
    <row r="52" spans="1:7" x14ac:dyDescent="0.25">
      <c r="A52" s="75"/>
      <c r="B52" s="75"/>
      <c r="G52" s="48"/>
    </row>
    <row r="53" spans="1:7" x14ac:dyDescent="0.25">
      <c r="A53" s="75" t="s">
        <v>229</v>
      </c>
      <c r="B53" s="78">
        <v>2.3552</v>
      </c>
      <c r="G53" s="48"/>
    </row>
    <row r="54" spans="1:7" x14ac:dyDescent="0.25">
      <c r="A54" s="75" t="s">
        <v>230</v>
      </c>
      <c r="B54" s="78">
        <v>2.5832823561972149</v>
      </c>
      <c r="G54" s="48"/>
    </row>
    <row r="55" spans="1:7" x14ac:dyDescent="0.25">
      <c r="A55" s="75"/>
      <c r="B55" s="75"/>
      <c r="G55" s="48"/>
    </row>
    <row r="56" spans="1:7" x14ac:dyDescent="0.25">
      <c r="A56" s="75" t="s">
        <v>231</v>
      </c>
      <c r="B56" s="79">
        <v>45565</v>
      </c>
      <c r="G56" s="48"/>
    </row>
    <row r="57" spans="1:7" x14ac:dyDescent="0.25">
      <c r="A57" s="62"/>
      <c r="G57" s="48"/>
    </row>
    <row r="58" spans="1:7" x14ac:dyDescent="0.25">
      <c r="A58" s="62" t="s">
        <v>232</v>
      </c>
      <c r="G58" s="48"/>
    </row>
    <row r="59" spans="1:7" x14ac:dyDescent="0.25">
      <c r="A59" s="43" t="s">
        <v>233</v>
      </c>
      <c r="B59" s="3" t="s">
        <v>127</v>
      </c>
      <c r="G59" s="48"/>
    </row>
    <row r="60" spans="1:7" x14ac:dyDescent="0.25">
      <c r="A60" s="42" t="s">
        <v>234</v>
      </c>
      <c r="G60" s="48"/>
    </row>
    <row r="61" spans="1:7" x14ac:dyDescent="0.25">
      <c r="A61" s="42" t="s">
        <v>235</v>
      </c>
      <c r="B61" s="3" t="s">
        <v>236</v>
      </c>
      <c r="C61" s="3" t="s">
        <v>236</v>
      </c>
      <c r="G61" s="48"/>
    </row>
    <row r="62" spans="1:7" x14ac:dyDescent="0.25">
      <c r="A62" s="42"/>
      <c r="B62" s="63">
        <v>45382</v>
      </c>
      <c r="C62" s="63">
        <v>45565</v>
      </c>
      <c r="G62" s="48"/>
    </row>
    <row r="63" spans="1:7" x14ac:dyDescent="0.25">
      <c r="A63" s="42" t="s">
        <v>745</v>
      </c>
      <c r="B63">
        <v>11.1442</v>
      </c>
      <c r="C63">
        <v>11.6426</v>
      </c>
      <c r="E63" s="2"/>
      <c r="G63" s="64"/>
    </row>
    <row r="64" spans="1:7" x14ac:dyDescent="0.25">
      <c r="A64" s="42" t="s">
        <v>241</v>
      </c>
      <c r="B64">
        <v>11.143599999999999</v>
      </c>
      <c r="C64" s="71">
        <v>11.641999999999999</v>
      </c>
      <c r="E64" s="2"/>
      <c r="G64" s="64"/>
    </row>
    <row r="65" spans="1:7" x14ac:dyDescent="0.25">
      <c r="A65" s="42" t="s">
        <v>746</v>
      </c>
      <c r="B65">
        <v>11.1045</v>
      </c>
      <c r="C65">
        <v>11.586600000000001</v>
      </c>
      <c r="E65" s="2"/>
      <c r="G65" s="64"/>
    </row>
    <row r="66" spans="1:7" x14ac:dyDescent="0.25">
      <c r="A66" s="42" t="s">
        <v>710</v>
      </c>
      <c r="B66">
        <v>11.104699999999999</v>
      </c>
      <c r="C66">
        <v>11.5868</v>
      </c>
      <c r="E66" s="2"/>
      <c r="G66" s="64"/>
    </row>
    <row r="67" spans="1:7" x14ac:dyDescent="0.25">
      <c r="A67" s="42"/>
      <c r="E67" s="2"/>
      <c r="G67" s="64"/>
    </row>
    <row r="68" spans="1:7" x14ac:dyDescent="0.25">
      <c r="A68" s="42" t="s">
        <v>251</v>
      </c>
      <c r="B68" s="3" t="s">
        <v>127</v>
      </c>
      <c r="G68" s="48"/>
    </row>
    <row r="69" spans="1:7" x14ac:dyDescent="0.25">
      <c r="A69" s="42" t="s">
        <v>252</v>
      </c>
      <c r="B69" s="3" t="s">
        <v>127</v>
      </c>
      <c r="G69" s="48"/>
    </row>
    <row r="70" spans="1:7" ht="30" customHeight="1" x14ac:dyDescent="0.25">
      <c r="A70" s="43" t="s">
        <v>253</v>
      </c>
      <c r="B70" s="3" t="s">
        <v>127</v>
      </c>
      <c r="G70" s="48"/>
    </row>
    <row r="71" spans="1:7" ht="30" customHeight="1" x14ac:dyDescent="0.25">
      <c r="A71" s="43" t="s">
        <v>254</v>
      </c>
      <c r="B71" s="3" t="s">
        <v>127</v>
      </c>
      <c r="G71" s="48"/>
    </row>
    <row r="72" spans="1:7" x14ac:dyDescent="0.25">
      <c r="A72" s="42" t="s">
        <v>255</v>
      </c>
      <c r="B72" s="65">
        <f>B54</f>
        <v>2.5832823561972149</v>
      </c>
      <c r="G72" s="48"/>
    </row>
    <row r="73" spans="1:7" ht="30" customHeight="1" x14ac:dyDescent="0.25">
      <c r="A73" s="43" t="s">
        <v>256</v>
      </c>
      <c r="B73" s="3" t="s">
        <v>127</v>
      </c>
      <c r="G73" s="48"/>
    </row>
    <row r="74" spans="1:7" ht="30" customHeight="1" x14ac:dyDescent="0.25">
      <c r="A74" s="43" t="s">
        <v>257</v>
      </c>
      <c r="B74" s="3" t="s">
        <v>127</v>
      </c>
      <c r="G74" s="48"/>
    </row>
    <row r="75" spans="1:7" ht="30" customHeight="1" x14ac:dyDescent="0.25">
      <c r="A75" s="43" t="s">
        <v>258</v>
      </c>
      <c r="B75" s="3" t="s">
        <v>127</v>
      </c>
      <c r="G75" s="48"/>
    </row>
    <row r="76" spans="1:7" x14ac:dyDescent="0.25">
      <c r="A76" s="42" t="s">
        <v>259</v>
      </c>
      <c r="B76" s="3" t="s">
        <v>127</v>
      </c>
      <c r="G76" s="48"/>
    </row>
    <row r="77" spans="1:7" ht="15.75" customHeight="1" thickBot="1" x14ac:dyDescent="0.3">
      <c r="A77" s="66" t="s">
        <v>260</v>
      </c>
      <c r="B77" s="67" t="s">
        <v>127</v>
      </c>
      <c r="C77" s="68"/>
      <c r="D77" s="68"/>
      <c r="E77" s="68"/>
      <c r="F77" s="68"/>
      <c r="G77" s="69"/>
    </row>
    <row r="79" spans="1:7" ht="69.95" customHeight="1" x14ac:dyDescent="0.25">
      <c r="A79" s="128" t="s">
        <v>261</v>
      </c>
      <c r="B79" s="128" t="s">
        <v>262</v>
      </c>
      <c r="C79" s="128" t="s">
        <v>5</v>
      </c>
      <c r="D79" s="128" t="s">
        <v>6</v>
      </c>
    </row>
    <row r="80" spans="1:7" ht="69.95" customHeight="1" x14ac:dyDescent="0.25">
      <c r="A80" s="128" t="s">
        <v>747</v>
      </c>
      <c r="B80" s="128"/>
      <c r="C80" s="128" t="s">
        <v>25</v>
      </c>
      <c r="D80" s="128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1</vt:i4>
      </vt:variant>
    </vt:vector>
  </HeadingPairs>
  <TitlesOfParts>
    <vt:vector size="59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EEALVF</vt:lpstr>
      <vt:lpstr>EEARBF</vt:lpstr>
      <vt:lpstr>EEARFD</vt:lpstr>
      <vt:lpstr>EEBCYF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EENBEF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  <vt:lpstr>Derivative Disclosure</vt:lpstr>
      <vt:lpstr>'Derivative Disclosure'!Print_Area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2024-10-16T09:17:07Z</dcterms:modified>
</cp:coreProperties>
</file>